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kef\Desktop\"/>
    </mc:Choice>
  </mc:AlternateContent>
  <xr:revisionPtr revIDLastSave="0" documentId="13_ncr:1_{DBEC526D-607B-4713-8B92-7CB969733686}" xr6:coauthVersionLast="47" xr6:coauthVersionMax="47" xr10:uidLastSave="{00000000-0000-0000-0000-000000000000}"/>
  <bookViews>
    <workbookView xWindow="-110" yWindow="-110" windowWidth="19420" windowHeight="10300" xr2:uid="{2F8D5459-5AC5-4CF3-8082-00104F47BBD8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43" i="1" l="1"/>
  <c r="A8444" i="1"/>
  <c r="A8445" i="1"/>
  <c r="A8446" i="1"/>
  <c r="A8447" i="1"/>
  <c r="A8448" i="1"/>
  <c r="A8449" i="1"/>
  <c r="A8450" i="1"/>
  <c r="A8451" i="1"/>
  <c r="A8452" i="1"/>
  <c r="A8453" i="1"/>
  <c r="A8454" i="1"/>
  <c r="A8242" i="1"/>
  <c r="A8243" i="1"/>
  <c r="A8244" i="1"/>
  <c r="A8245" i="1"/>
  <c r="A8246" i="1"/>
  <c r="A8247" i="1"/>
  <c r="A8248" i="1"/>
  <c r="A8249" i="1"/>
  <c r="A8250" i="1"/>
  <c r="A8251" i="1"/>
  <c r="A8252" i="1"/>
  <c r="A8253" i="1"/>
  <c r="A8254" i="1"/>
  <c r="A8255" i="1"/>
  <c r="A8256" i="1"/>
  <c r="A8257" i="1"/>
  <c r="A8258" i="1"/>
  <c r="A8259" i="1"/>
  <c r="A8260" i="1"/>
  <c r="A8261" i="1"/>
  <c r="A8262" i="1"/>
  <c r="A8263" i="1"/>
  <c r="A8264" i="1"/>
  <c r="A8265" i="1"/>
  <c r="A8266" i="1"/>
  <c r="A8267" i="1"/>
  <c r="A8268" i="1"/>
  <c r="A8269" i="1"/>
  <c r="A8270" i="1"/>
  <c r="A8271" i="1"/>
  <c r="A8272" i="1"/>
  <c r="A8273" i="1"/>
  <c r="A8274" i="1"/>
  <c r="A8275" i="1"/>
  <c r="A8276" i="1"/>
  <c r="A8277" i="1"/>
  <c r="A8278" i="1"/>
  <c r="A8279" i="1"/>
  <c r="A8280" i="1"/>
  <c r="A8281" i="1"/>
  <c r="A8282" i="1"/>
  <c r="A8283" i="1"/>
  <c r="A8284" i="1"/>
  <c r="A8285" i="1"/>
  <c r="A8286" i="1"/>
  <c r="A8287" i="1"/>
  <c r="A8288" i="1"/>
  <c r="A8289" i="1"/>
  <c r="A8290" i="1"/>
  <c r="A8291" i="1"/>
  <c r="A8292" i="1"/>
  <c r="A8293" i="1"/>
  <c r="A8294" i="1"/>
  <c r="A8295" i="1"/>
  <c r="A8296" i="1"/>
  <c r="A8297" i="1"/>
  <c r="A8298" i="1"/>
  <c r="A8299" i="1"/>
  <c r="A8300" i="1"/>
  <c r="A8301" i="1"/>
  <c r="A8302" i="1"/>
  <c r="A8303" i="1"/>
  <c r="A8304" i="1"/>
  <c r="A8305" i="1"/>
  <c r="A8306" i="1"/>
  <c r="A8307" i="1"/>
  <c r="A8308" i="1"/>
  <c r="A8309" i="1"/>
  <c r="A8310" i="1"/>
  <c r="A8311" i="1"/>
  <c r="A8312" i="1"/>
  <c r="A8313" i="1"/>
  <c r="A8314" i="1"/>
  <c r="A8315" i="1"/>
  <c r="A8316" i="1"/>
  <c r="A8317" i="1"/>
  <c r="A8318" i="1"/>
  <c r="A8319" i="1"/>
  <c r="A8320" i="1"/>
  <c r="A8321" i="1"/>
  <c r="A8322" i="1"/>
  <c r="A8323" i="1"/>
  <c r="A8324" i="1"/>
  <c r="A8325" i="1"/>
  <c r="A8326" i="1"/>
  <c r="A8327" i="1"/>
  <c r="A8328" i="1"/>
  <c r="A8329" i="1"/>
  <c r="A8330" i="1"/>
  <c r="A8331" i="1"/>
  <c r="A8332" i="1"/>
  <c r="A8333" i="1"/>
  <c r="A8334" i="1"/>
  <c r="A8335" i="1"/>
  <c r="A8336" i="1"/>
  <c r="A8337" i="1"/>
  <c r="A8338" i="1"/>
  <c r="A8339" i="1"/>
  <c r="A8340" i="1"/>
  <c r="A8341" i="1"/>
  <c r="A8342" i="1"/>
  <c r="A8343" i="1"/>
  <c r="A8344" i="1"/>
  <c r="A8345" i="1"/>
  <c r="A8346" i="1"/>
  <c r="A8347" i="1"/>
  <c r="A8348" i="1"/>
  <c r="A8349" i="1"/>
  <c r="A8350" i="1"/>
  <c r="A8351" i="1"/>
  <c r="A8352" i="1"/>
  <c r="A8353" i="1"/>
  <c r="A8354" i="1"/>
  <c r="A8355" i="1"/>
  <c r="A8356" i="1"/>
  <c r="A8357" i="1"/>
  <c r="A8358" i="1"/>
  <c r="A8359" i="1"/>
  <c r="A8360" i="1"/>
  <c r="A8361" i="1"/>
  <c r="A8362" i="1"/>
  <c r="A8363" i="1"/>
  <c r="A8364" i="1"/>
  <c r="A8365" i="1"/>
  <c r="A8366" i="1"/>
  <c r="A8367" i="1"/>
  <c r="A8368" i="1"/>
  <c r="A8369" i="1"/>
  <c r="A8370" i="1"/>
  <c r="A8371" i="1"/>
  <c r="A8372" i="1"/>
  <c r="A8373" i="1"/>
  <c r="A8374" i="1"/>
  <c r="A8375" i="1"/>
  <c r="A8376" i="1"/>
  <c r="A8377" i="1"/>
  <c r="A8378" i="1"/>
  <c r="A8379" i="1"/>
  <c r="A8380" i="1"/>
  <c r="A8381" i="1"/>
  <c r="A8382" i="1"/>
  <c r="A8383" i="1"/>
  <c r="A8384" i="1"/>
  <c r="A8385" i="1"/>
  <c r="A8386" i="1"/>
  <c r="A8387" i="1"/>
  <c r="A8388" i="1"/>
  <c r="A8389" i="1"/>
  <c r="A8390" i="1"/>
  <c r="A8391" i="1"/>
  <c r="A8392" i="1"/>
  <c r="A8393" i="1"/>
  <c r="A8394" i="1"/>
  <c r="A8395" i="1"/>
  <c r="A8396" i="1"/>
  <c r="A8397" i="1"/>
  <c r="A8398" i="1"/>
  <c r="A8399" i="1"/>
  <c r="A8400" i="1"/>
  <c r="A8401" i="1"/>
  <c r="A8402" i="1"/>
  <c r="A8403" i="1"/>
  <c r="A8404" i="1"/>
  <c r="A8405" i="1"/>
  <c r="A8406" i="1"/>
  <c r="A8407" i="1"/>
  <c r="A8408" i="1"/>
  <c r="A8409" i="1"/>
  <c r="A8410" i="1"/>
  <c r="A8411" i="1"/>
  <c r="A8412" i="1"/>
  <c r="A8413" i="1"/>
  <c r="A8414" i="1"/>
  <c r="A8415" i="1"/>
  <c r="A8416" i="1"/>
  <c r="A8417" i="1"/>
  <c r="A8418" i="1"/>
  <c r="A8419" i="1"/>
  <c r="A8420" i="1"/>
  <c r="A8421" i="1"/>
  <c r="A8422" i="1"/>
  <c r="A8423" i="1"/>
  <c r="A8424" i="1"/>
  <c r="A8425" i="1"/>
  <c r="A8426" i="1"/>
  <c r="A8427" i="1"/>
  <c r="A8428" i="1"/>
  <c r="A8429" i="1"/>
  <c r="A8430" i="1"/>
  <c r="A8431" i="1"/>
  <c r="A8432" i="1"/>
  <c r="A8433" i="1"/>
  <c r="A8434" i="1"/>
  <c r="A8435" i="1"/>
  <c r="A8436" i="1"/>
  <c r="A8437" i="1"/>
  <c r="A8438" i="1"/>
  <c r="A8439" i="1"/>
  <c r="A8440" i="1"/>
  <c r="A8441" i="1"/>
  <c r="A8442" i="1"/>
  <c r="A8041" i="1"/>
  <c r="A8042" i="1"/>
  <c r="A8043" i="1"/>
  <c r="A8044" i="1"/>
  <c r="A8045" i="1"/>
  <c r="A8046" i="1"/>
  <c r="A8047" i="1"/>
  <c r="A8048" i="1"/>
  <c r="A8049" i="1"/>
  <c r="A8050" i="1"/>
  <c r="A8051" i="1"/>
  <c r="A8052" i="1"/>
  <c r="A8053" i="1"/>
  <c r="A8054" i="1"/>
  <c r="A8055" i="1"/>
  <c r="A8056" i="1"/>
  <c r="A8057" i="1"/>
  <c r="A8058" i="1"/>
  <c r="A8059" i="1"/>
  <c r="A8060" i="1"/>
  <c r="A8061" i="1"/>
  <c r="A8062" i="1"/>
  <c r="A8063" i="1"/>
  <c r="A8064" i="1"/>
  <c r="A8065" i="1"/>
  <c r="A8066" i="1"/>
  <c r="A8067" i="1"/>
  <c r="A8068" i="1"/>
  <c r="A8069" i="1"/>
  <c r="A8070" i="1"/>
  <c r="A8071" i="1"/>
  <c r="A8072" i="1"/>
  <c r="A8073" i="1"/>
  <c r="A8074" i="1"/>
  <c r="A8075" i="1"/>
  <c r="A8076" i="1"/>
  <c r="A8077" i="1"/>
  <c r="A8078" i="1"/>
  <c r="A8079" i="1"/>
  <c r="A8080" i="1"/>
  <c r="A8081" i="1"/>
  <c r="A8082" i="1"/>
  <c r="A8083" i="1"/>
  <c r="A8084" i="1"/>
  <c r="A8085" i="1"/>
  <c r="A8086" i="1"/>
  <c r="A8087" i="1"/>
  <c r="A8088" i="1"/>
  <c r="A8089" i="1"/>
  <c r="A8090" i="1"/>
  <c r="A8091" i="1"/>
  <c r="A8092" i="1"/>
  <c r="A8093" i="1"/>
  <c r="A8094" i="1"/>
  <c r="A8095" i="1"/>
  <c r="A8096" i="1"/>
  <c r="A8097" i="1"/>
  <c r="A8098" i="1"/>
  <c r="A8099" i="1"/>
  <c r="A8100" i="1"/>
  <c r="A8101" i="1"/>
  <c r="A8102" i="1"/>
  <c r="A8103" i="1"/>
  <c r="A8104" i="1"/>
  <c r="A8105" i="1"/>
  <c r="A8106" i="1"/>
  <c r="A8107" i="1"/>
  <c r="A8108" i="1"/>
  <c r="A8109" i="1"/>
  <c r="A8110" i="1"/>
  <c r="A8111" i="1"/>
  <c r="A8112" i="1"/>
  <c r="A8113" i="1"/>
  <c r="A8114" i="1"/>
  <c r="A8115" i="1"/>
  <c r="A8116" i="1"/>
  <c r="A8117" i="1"/>
  <c r="A8118" i="1"/>
  <c r="A8119" i="1"/>
  <c r="A8120" i="1"/>
  <c r="A8121" i="1"/>
  <c r="A8122" i="1"/>
  <c r="A8123" i="1"/>
  <c r="A8124" i="1"/>
  <c r="A8125" i="1"/>
  <c r="A8126" i="1"/>
  <c r="A8127" i="1"/>
  <c r="A8128" i="1"/>
  <c r="A8129" i="1"/>
  <c r="A8130" i="1"/>
  <c r="A8131" i="1"/>
  <c r="A8132" i="1"/>
  <c r="A8133" i="1"/>
  <c r="A8134" i="1"/>
  <c r="A8135" i="1"/>
  <c r="A8136" i="1"/>
  <c r="A8137" i="1"/>
  <c r="A8138" i="1"/>
  <c r="A8139" i="1"/>
  <c r="A8140" i="1"/>
  <c r="A8141" i="1"/>
  <c r="A8142" i="1"/>
  <c r="A8143" i="1"/>
  <c r="A8144" i="1"/>
  <c r="A8145" i="1"/>
  <c r="A8146" i="1"/>
  <c r="A8147" i="1"/>
  <c r="A8148" i="1"/>
  <c r="A8149" i="1"/>
  <c r="A8150" i="1"/>
  <c r="A8151" i="1"/>
  <c r="A8152" i="1"/>
  <c r="A8153" i="1"/>
  <c r="A8154" i="1"/>
  <c r="A8155" i="1"/>
  <c r="A8156" i="1"/>
  <c r="A8157" i="1"/>
  <c r="A8158" i="1"/>
  <c r="A8159" i="1"/>
  <c r="A8160" i="1"/>
  <c r="A8161" i="1"/>
  <c r="A8162" i="1"/>
  <c r="A8163" i="1"/>
  <c r="A8164" i="1"/>
  <c r="A8165" i="1"/>
  <c r="A8166" i="1"/>
  <c r="A8167" i="1"/>
  <c r="A8168" i="1"/>
  <c r="A8169" i="1"/>
  <c r="A8170" i="1"/>
  <c r="A8171" i="1"/>
  <c r="A8172" i="1"/>
  <c r="A8173" i="1"/>
  <c r="A8174" i="1"/>
  <c r="A8175" i="1"/>
  <c r="A8176" i="1"/>
  <c r="A8177" i="1"/>
  <c r="A8178" i="1"/>
  <c r="A8179" i="1"/>
  <c r="A8180" i="1"/>
  <c r="A8181" i="1"/>
  <c r="A8182" i="1"/>
  <c r="A8183" i="1"/>
  <c r="A8184" i="1"/>
  <c r="A8185" i="1"/>
  <c r="A8186" i="1"/>
  <c r="A8187" i="1"/>
  <c r="A8188" i="1"/>
  <c r="A8189" i="1"/>
  <c r="A8190" i="1"/>
  <c r="A8191" i="1"/>
  <c r="A8192" i="1"/>
  <c r="A8193" i="1"/>
  <c r="A8194" i="1"/>
  <c r="A8195" i="1"/>
  <c r="A8196" i="1"/>
  <c r="A8197" i="1"/>
  <c r="A8198" i="1"/>
  <c r="A8199" i="1"/>
  <c r="A8200" i="1"/>
  <c r="A8201" i="1"/>
  <c r="A8202" i="1"/>
  <c r="A8203" i="1"/>
  <c r="A8204" i="1"/>
  <c r="A8205" i="1"/>
  <c r="A8206" i="1"/>
  <c r="A8207" i="1"/>
  <c r="A8208" i="1"/>
  <c r="A8209" i="1"/>
  <c r="A8210" i="1"/>
  <c r="A8211" i="1"/>
  <c r="A8212" i="1"/>
  <c r="A8213" i="1"/>
  <c r="A8214" i="1"/>
  <c r="A8215" i="1"/>
  <c r="A8216" i="1"/>
  <c r="A8217" i="1"/>
  <c r="A8218" i="1"/>
  <c r="A8219" i="1"/>
  <c r="A8220" i="1"/>
  <c r="A8221" i="1"/>
  <c r="A8222" i="1"/>
  <c r="A8223" i="1"/>
  <c r="A8224" i="1"/>
  <c r="A8225" i="1"/>
  <c r="A8226" i="1"/>
  <c r="A8227" i="1"/>
  <c r="A8228" i="1"/>
  <c r="A8229" i="1"/>
  <c r="A8230" i="1"/>
  <c r="A8231" i="1"/>
  <c r="A8232" i="1"/>
  <c r="A8233" i="1"/>
  <c r="A8234" i="1"/>
  <c r="A8235" i="1"/>
  <c r="A8236" i="1"/>
  <c r="A8237" i="1"/>
  <c r="A8238" i="1"/>
  <c r="A8239" i="1"/>
  <c r="A8240" i="1"/>
  <c r="A8241" i="1"/>
  <c r="A7840" i="1"/>
  <c r="A7841" i="1"/>
  <c r="A7842" i="1"/>
  <c r="A7843" i="1"/>
  <c r="A7844" i="1"/>
  <c r="A7845" i="1"/>
  <c r="A7846" i="1"/>
  <c r="A7847" i="1"/>
  <c r="A7848" i="1"/>
  <c r="A7849" i="1"/>
  <c r="A7850" i="1"/>
  <c r="A7851" i="1"/>
  <c r="A7852" i="1"/>
  <c r="A7853" i="1"/>
  <c r="A7854" i="1"/>
  <c r="A7855" i="1"/>
  <c r="A7856" i="1"/>
  <c r="A7857" i="1"/>
  <c r="A7858" i="1"/>
  <c r="A7859" i="1"/>
  <c r="A7860" i="1"/>
  <c r="A7861" i="1"/>
  <c r="A7862" i="1"/>
  <c r="A7863" i="1"/>
  <c r="A7864" i="1"/>
  <c r="A7865" i="1"/>
  <c r="A7866" i="1"/>
  <c r="A7867" i="1"/>
  <c r="A7868" i="1"/>
  <c r="A7869" i="1"/>
  <c r="A7870" i="1"/>
  <c r="A7871" i="1"/>
  <c r="A7872" i="1"/>
  <c r="A7873" i="1"/>
  <c r="A7874" i="1"/>
  <c r="A7875" i="1"/>
  <c r="A7876" i="1"/>
  <c r="A7877" i="1"/>
  <c r="A7878" i="1"/>
  <c r="A7879" i="1"/>
  <c r="A7880" i="1"/>
  <c r="A7881" i="1"/>
  <c r="A7882" i="1"/>
  <c r="A7883" i="1"/>
  <c r="A7884" i="1"/>
  <c r="A7885" i="1"/>
  <c r="A7886" i="1"/>
  <c r="A7887" i="1"/>
  <c r="A7888" i="1"/>
  <c r="A7889" i="1"/>
  <c r="A7890" i="1"/>
  <c r="A7891" i="1"/>
  <c r="A7892" i="1"/>
  <c r="A7893" i="1"/>
  <c r="A7894" i="1"/>
  <c r="A7895" i="1"/>
  <c r="A7896" i="1"/>
  <c r="A7897" i="1"/>
  <c r="A7898" i="1"/>
  <c r="A7899" i="1"/>
  <c r="A7900" i="1"/>
  <c r="A7901" i="1"/>
  <c r="A7902" i="1"/>
  <c r="A7903" i="1"/>
  <c r="A7904" i="1"/>
  <c r="A7905" i="1"/>
  <c r="A7906" i="1"/>
  <c r="A7907" i="1"/>
  <c r="A7908" i="1"/>
  <c r="A7909" i="1"/>
  <c r="A7910" i="1"/>
  <c r="A7911" i="1"/>
  <c r="A7912" i="1"/>
  <c r="A7913" i="1"/>
  <c r="A7914" i="1"/>
  <c r="A7915" i="1"/>
  <c r="A7916" i="1"/>
  <c r="A7917" i="1"/>
  <c r="A7918" i="1"/>
  <c r="A7919" i="1"/>
  <c r="A7920" i="1"/>
  <c r="A7921" i="1"/>
  <c r="A7922" i="1"/>
  <c r="A7923" i="1"/>
  <c r="A7924" i="1"/>
  <c r="A7925" i="1"/>
  <c r="A7926" i="1"/>
  <c r="A7927" i="1"/>
  <c r="A7928" i="1"/>
  <c r="A7929" i="1"/>
  <c r="A7930" i="1"/>
  <c r="A7931" i="1"/>
  <c r="A7932" i="1"/>
  <c r="A7933" i="1"/>
  <c r="A7934" i="1"/>
  <c r="A7935" i="1"/>
  <c r="A7936" i="1"/>
  <c r="A7937" i="1"/>
  <c r="A7938" i="1"/>
  <c r="A7939" i="1"/>
  <c r="A7940" i="1"/>
  <c r="A7941" i="1"/>
  <c r="A7942" i="1"/>
  <c r="A7943" i="1"/>
  <c r="A7944" i="1"/>
  <c r="A7945" i="1"/>
  <c r="A7946" i="1"/>
  <c r="A7947" i="1"/>
  <c r="A7948" i="1"/>
  <c r="A7949" i="1"/>
  <c r="A7950" i="1"/>
  <c r="A7951" i="1"/>
  <c r="A7952" i="1"/>
  <c r="A7953" i="1"/>
  <c r="A7954" i="1"/>
  <c r="A7955" i="1"/>
  <c r="A7956" i="1"/>
  <c r="A7957" i="1"/>
  <c r="A7958" i="1"/>
  <c r="A7959" i="1"/>
  <c r="A7960" i="1"/>
  <c r="A7961" i="1"/>
  <c r="A7962" i="1"/>
  <c r="A7963" i="1"/>
  <c r="A7964" i="1"/>
  <c r="A7965" i="1"/>
  <c r="A7966" i="1"/>
  <c r="A7967" i="1"/>
  <c r="A7968" i="1"/>
  <c r="A7969" i="1"/>
  <c r="A7970" i="1"/>
  <c r="A7971" i="1"/>
  <c r="A7972" i="1"/>
  <c r="A7973" i="1"/>
  <c r="A7974" i="1"/>
  <c r="A7975" i="1"/>
  <c r="A7976" i="1"/>
  <c r="A7977" i="1"/>
  <c r="A7978" i="1"/>
  <c r="A7979" i="1"/>
  <c r="A7980" i="1"/>
  <c r="A7981" i="1"/>
  <c r="A7982" i="1"/>
  <c r="A7983" i="1"/>
  <c r="A7984" i="1"/>
  <c r="A7985" i="1"/>
  <c r="A7986" i="1"/>
  <c r="A7987" i="1"/>
  <c r="A7988" i="1"/>
  <c r="A7989" i="1"/>
  <c r="A7990" i="1"/>
  <c r="A7991" i="1"/>
  <c r="A7992" i="1"/>
  <c r="A7993" i="1"/>
  <c r="A7994" i="1"/>
  <c r="A7995" i="1"/>
  <c r="A7996" i="1"/>
  <c r="A7997" i="1"/>
  <c r="A7998" i="1"/>
  <c r="A7999" i="1"/>
  <c r="A8000" i="1"/>
  <c r="A8001" i="1"/>
  <c r="A8002" i="1"/>
  <c r="A8003" i="1"/>
  <c r="A8004" i="1"/>
  <c r="A8005" i="1"/>
  <c r="A8006" i="1"/>
  <c r="A8007" i="1"/>
  <c r="A8008" i="1"/>
  <c r="A8009" i="1"/>
  <c r="A8010" i="1"/>
  <c r="A8011" i="1"/>
  <c r="A8012" i="1"/>
  <c r="A8013" i="1"/>
  <c r="A8014" i="1"/>
  <c r="A8015" i="1"/>
  <c r="A8016" i="1"/>
  <c r="A8017" i="1"/>
  <c r="A8018" i="1"/>
  <c r="A8019" i="1"/>
  <c r="A8020" i="1"/>
  <c r="A8021" i="1"/>
  <c r="A8022" i="1"/>
  <c r="A8023" i="1"/>
  <c r="A8024" i="1"/>
  <c r="A8025" i="1"/>
  <c r="A8026" i="1"/>
  <c r="A8027" i="1"/>
  <c r="A8028" i="1"/>
  <c r="A8029" i="1"/>
  <c r="A8030" i="1"/>
  <c r="A8031" i="1"/>
  <c r="A8032" i="1"/>
  <c r="A8033" i="1"/>
  <c r="A8034" i="1"/>
  <c r="A8035" i="1"/>
  <c r="A8036" i="1"/>
  <c r="A8037" i="1"/>
  <c r="A8038" i="1"/>
  <c r="A8039" i="1"/>
  <c r="A8040" i="1"/>
  <c r="A7639" i="1"/>
  <c r="A7640" i="1"/>
  <c r="A7641" i="1"/>
  <c r="A7642" i="1"/>
  <c r="A7643" i="1"/>
  <c r="A7644" i="1"/>
  <c r="A7645" i="1"/>
  <c r="A7646" i="1"/>
  <c r="A7647" i="1"/>
  <c r="A7648" i="1"/>
  <c r="A7649" i="1"/>
  <c r="A7650" i="1"/>
  <c r="A7651" i="1"/>
  <c r="A7652" i="1"/>
  <c r="A7653" i="1"/>
  <c r="A7654" i="1"/>
  <c r="A7655" i="1"/>
  <c r="A7656" i="1"/>
  <c r="A7657" i="1"/>
  <c r="A7658" i="1"/>
  <c r="A7659" i="1"/>
  <c r="A7660" i="1"/>
  <c r="A7661" i="1"/>
  <c r="A7662" i="1"/>
  <c r="A7663" i="1"/>
  <c r="A7664" i="1"/>
  <c r="A7665" i="1"/>
  <c r="A7666" i="1"/>
  <c r="A7667" i="1"/>
  <c r="A7668" i="1"/>
  <c r="A7669" i="1"/>
  <c r="A7670" i="1"/>
  <c r="A7671" i="1"/>
  <c r="A7672" i="1"/>
  <c r="A7673" i="1"/>
  <c r="A7674" i="1"/>
  <c r="A7675" i="1"/>
  <c r="A7676" i="1"/>
  <c r="A7677" i="1"/>
  <c r="A7678" i="1"/>
  <c r="A7679" i="1"/>
  <c r="A7680" i="1"/>
  <c r="A7681" i="1"/>
  <c r="A7682" i="1"/>
  <c r="A7683" i="1"/>
  <c r="A7684" i="1"/>
  <c r="A7685" i="1"/>
  <c r="A7686" i="1"/>
  <c r="A7687" i="1"/>
  <c r="A7688" i="1"/>
  <c r="A7689" i="1"/>
  <c r="A7690" i="1"/>
  <c r="A7691" i="1"/>
  <c r="A7692" i="1"/>
  <c r="A7693" i="1"/>
  <c r="A7694" i="1"/>
  <c r="A7695" i="1"/>
  <c r="A7696" i="1"/>
  <c r="A7697" i="1"/>
  <c r="A7698" i="1"/>
  <c r="A7699" i="1"/>
  <c r="A7700" i="1"/>
  <c r="A7701" i="1"/>
  <c r="A7702" i="1"/>
  <c r="A7703" i="1"/>
  <c r="A7704" i="1"/>
  <c r="A7705" i="1"/>
  <c r="A7706" i="1"/>
  <c r="A7707" i="1"/>
  <c r="A7708" i="1"/>
  <c r="A7709" i="1"/>
  <c r="A7710" i="1"/>
  <c r="A7711" i="1"/>
  <c r="A7712" i="1"/>
  <c r="A7713" i="1"/>
  <c r="A7714" i="1"/>
  <c r="A7715" i="1"/>
  <c r="A7716" i="1"/>
  <c r="A7717" i="1"/>
  <c r="A7718" i="1"/>
  <c r="A7719" i="1"/>
  <c r="A7720" i="1"/>
  <c r="A7721" i="1"/>
  <c r="A7722" i="1"/>
  <c r="A7723" i="1"/>
  <c r="A7724" i="1"/>
  <c r="A7725" i="1"/>
  <c r="A7726" i="1"/>
  <c r="A7727" i="1"/>
  <c r="A7728" i="1"/>
  <c r="A7729" i="1"/>
  <c r="A7730" i="1"/>
  <c r="A7731" i="1"/>
  <c r="A7732" i="1"/>
  <c r="A7733" i="1"/>
  <c r="A7734" i="1"/>
  <c r="A7735" i="1"/>
  <c r="A7736" i="1"/>
  <c r="A7737" i="1"/>
  <c r="A7738" i="1"/>
  <c r="A7739" i="1"/>
  <c r="A7740" i="1"/>
  <c r="A7741" i="1"/>
  <c r="A7742" i="1"/>
  <c r="A7743" i="1"/>
  <c r="A7744" i="1"/>
  <c r="A7745" i="1"/>
  <c r="A7746" i="1"/>
  <c r="A7747" i="1"/>
  <c r="A7748" i="1"/>
  <c r="A7749" i="1"/>
  <c r="A7750" i="1"/>
  <c r="A7751" i="1"/>
  <c r="A7752" i="1"/>
  <c r="A7753" i="1"/>
  <c r="A7754" i="1"/>
  <c r="A7755" i="1"/>
  <c r="A7756" i="1"/>
  <c r="A7757" i="1"/>
  <c r="A7758" i="1"/>
  <c r="A7759" i="1"/>
  <c r="A7760" i="1"/>
  <c r="A7761" i="1"/>
  <c r="A7762" i="1"/>
  <c r="A7763" i="1"/>
  <c r="A7764" i="1"/>
  <c r="A7765" i="1"/>
  <c r="A7766" i="1"/>
  <c r="A7767" i="1"/>
  <c r="A7768" i="1"/>
  <c r="A7769" i="1"/>
  <c r="A7770" i="1"/>
  <c r="A7771" i="1"/>
  <c r="A7772" i="1"/>
  <c r="A7773" i="1"/>
  <c r="A7774" i="1"/>
  <c r="A7775" i="1"/>
  <c r="A7776" i="1"/>
  <c r="A7777" i="1"/>
  <c r="A7778" i="1"/>
  <c r="A7779" i="1"/>
  <c r="A7780" i="1"/>
  <c r="A7781" i="1"/>
  <c r="A7782" i="1"/>
  <c r="A7783" i="1"/>
  <c r="A7784" i="1"/>
  <c r="A7785" i="1"/>
  <c r="A7786" i="1"/>
  <c r="A7787" i="1"/>
  <c r="A7788" i="1"/>
  <c r="A7789" i="1"/>
  <c r="A7790" i="1"/>
  <c r="A7791" i="1"/>
  <c r="A7792" i="1"/>
  <c r="A7793" i="1"/>
  <c r="A7794" i="1"/>
  <c r="A7795" i="1"/>
  <c r="A7796" i="1"/>
  <c r="A7797" i="1"/>
  <c r="A7798" i="1"/>
  <c r="A7799" i="1"/>
  <c r="A7800" i="1"/>
  <c r="A7801" i="1"/>
  <c r="A7802" i="1"/>
  <c r="A7803" i="1"/>
  <c r="A7804" i="1"/>
  <c r="A7805" i="1"/>
  <c r="A7806" i="1"/>
  <c r="A7807" i="1"/>
  <c r="A7808" i="1"/>
  <c r="A7809" i="1"/>
  <c r="A7810" i="1"/>
  <c r="A7811" i="1"/>
  <c r="A7812" i="1"/>
  <c r="A7813" i="1"/>
  <c r="A7814" i="1"/>
  <c r="A7815" i="1"/>
  <c r="A7816" i="1"/>
  <c r="A7817" i="1"/>
  <c r="A7818" i="1"/>
  <c r="A7819" i="1"/>
  <c r="A7820" i="1"/>
  <c r="A7821" i="1"/>
  <c r="A7822" i="1"/>
  <c r="A7823" i="1"/>
  <c r="A7824" i="1"/>
  <c r="A7825" i="1"/>
  <c r="A7826" i="1"/>
  <c r="A7827" i="1"/>
  <c r="A7828" i="1"/>
  <c r="A7829" i="1"/>
  <c r="A7830" i="1"/>
  <c r="A7831" i="1"/>
  <c r="A7832" i="1"/>
  <c r="A7833" i="1"/>
  <c r="A7834" i="1"/>
  <c r="A7835" i="1"/>
  <c r="A7836" i="1"/>
  <c r="A7837" i="1"/>
  <c r="A7838" i="1"/>
  <c r="A7839" i="1"/>
  <c r="A7438" i="1"/>
  <c r="A7439" i="1"/>
  <c r="A7440" i="1"/>
  <c r="A7441" i="1"/>
  <c r="A7442" i="1"/>
  <c r="A7443" i="1"/>
  <c r="A7444" i="1"/>
  <c r="A7445" i="1"/>
  <c r="A7446" i="1"/>
  <c r="A7447" i="1"/>
  <c r="A7448" i="1"/>
  <c r="A7449" i="1"/>
  <c r="A7450" i="1"/>
  <c r="A7451" i="1"/>
  <c r="A7452" i="1"/>
  <c r="A7453" i="1"/>
  <c r="A7454" i="1"/>
  <c r="A7455" i="1"/>
  <c r="A7456" i="1"/>
  <c r="A7457" i="1"/>
  <c r="A7458" i="1"/>
  <c r="A7459" i="1"/>
  <c r="A7460" i="1"/>
  <c r="A7461" i="1"/>
  <c r="A7462" i="1"/>
  <c r="A7463" i="1"/>
  <c r="A7464" i="1"/>
  <c r="A7465" i="1"/>
  <c r="A7466" i="1"/>
  <c r="A7467" i="1"/>
  <c r="A7468" i="1"/>
  <c r="A7469" i="1"/>
  <c r="A7470" i="1"/>
  <c r="A7471" i="1"/>
  <c r="A7472" i="1"/>
  <c r="A7473" i="1"/>
  <c r="A7474" i="1"/>
  <c r="A7475" i="1"/>
  <c r="A7476" i="1"/>
  <c r="A7477" i="1"/>
  <c r="A7478" i="1"/>
  <c r="A7479" i="1"/>
  <c r="A7480" i="1"/>
  <c r="A7481" i="1"/>
  <c r="A7482" i="1"/>
  <c r="A7483" i="1"/>
  <c r="A7484" i="1"/>
  <c r="A7485" i="1"/>
  <c r="A7486" i="1"/>
  <c r="A7487" i="1"/>
  <c r="A7488" i="1"/>
  <c r="A7489" i="1"/>
  <c r="A7490" i="1"/>
  <c r="A7491" i="1"/>
  <c r="A7492" i="1"/>
  <c r="A7493" i="1"/>
  <c r="A7494" i="1"/>
  <c r="A7495" i="1"/>
  <c r="A7496" i="1"/>
  <c r="A7497" i="1"/>
  <c r="A7498" i="1"/>
  <c r="A7499" i="1"/>
  <c r="A7500" i="1"/>
  <c r="A7501" i="1"/>
  <c r="A7502" i="1"/>
  <c r="A7503" i="1"/>
  <c r="A7504" i="1"/>
  <c r="A7505" i="1"/>
  <c r="A7506" i="1"/>
  <c r="A7507" i="1"/>
  <c r="A7508" i="1"/>
  <c r="A7509" i="1"/>
  <c r="A7510" i="1"/>
  <c r="A7511" i="1"/>
  <c r="A7512" i="1"/>
  <c r="A7513" i="1"/>
  <c r="A7514" i="1"/>
  <c r="A7515" i="1"/>
  <c r="A7516" i="1"/>
  <c r="A7517" i="1"/>
  <c r="A7518" i="1"/>
  <c r="A7519" i="1"/>
  <c r="A7520" i="1"/>
  <c r="A7521" i="1"/>
  <c r="A7522" i="1"/>
  <c r="A7523" i="1"/>
  <c r="A7524" i="1"/>
  <c r="A7525" i="1"/>
  <c r="A7526" i="1"/>
  <c r="A7527" i="1"/>
  <c r="A7528" i="1"/>
  <c r="A7529" i="1"/>
  <c r="A7530" i="1"/>
  <c r="A7531" i="1"/>
  <c r="A7532" i="1"/>
  <c r="A7533" i="1"/>
  <c r="A7534" i="1"/>
  <c r="A7535" i="1"/>
  <c r="A7536" i="1"/>
  <c r="A7537" i="1"/>
  <c r="A7538" i="1"/>
  <c r="A7539" i="1"/>
  <c r="A7540" i="1"/>
  <c r="A7541" i="1"/>
  <c r="A7542" i="1"/>
  <c r="A7543" i="1"/>
  <c r="A7544" i="1"/>
  <c r="A7545" i="1"/>
  <c r="A7546" i="1"/>
  <c r="A7547" i="1"/>
  <c r="A7548" i="1"/>
  <c r="A7549" i="1"/>
  <c r="A7550" i="1"/>
  <c r="A7551" i="1"/>
  <c r="A7552" i="1"/>
  <c r="A7553" i="1"/>
  <c r="A7554" i="1"/>
  <c r="A7555" i="1"/>
  <c r="A7556" i="1"/>
  <c r="A7557" i="1"/>
  <c r="A7558" i="1"/>
  <c r="A7559" i="1"/>
  <c r="A7560" i="1"/>
  <c r="A7561" i="1"/>
  <c r="A7562" i="1"/>
  <c r="A7563" i="1"/>
  <c r="A7564" i="1"/>
  <c r="A7565" i="1"/>
  <c r="A7566" i="1"/>
  <c r="A7567" i="1"/>
  <c r="A7568" i="1"/>
  <c r="A7569" i="1"/>
  <c r="A7570" i="1"/>
  <c r="A7571" i="1"/>
  <c r="A7572" i="1"/>
  <c r="A7573" i="1"/>
  <c r="A7574" i="1"/>
  <c r="A7575" i="1"/>
  <c r="A7576" i="1"/>
  <c r="A7577" i="1"/>
  <c r="A7578" i="1"/>
  <c r="A7579" i="1"/>
  <c r="A7580" i="1"/>
  <c r="A7581" i="1"/>
  <c r="A7582" i="1"/>
  <c r="A7583" i="1"/>
  <c r="A7584" i="1"/>
  <c r="A7585" i="1"/>
  <c r="A7586" i="1"/>
  <c r="A7587" i="1"/>
  <c r="A7588" i="1"/>
  <c r="A7589" i="1"/>
  <c r="A7590" i="1"/>
  <c r="A7591" i="1"/>
  <c r="A7592" i="1"/>
  <c r="A7593" i="1"/>
  <c r="A7594" i="1"/>
  <c r="A7595" i="1"/>
  <c r="A7596" i="1"/>
  <c r="A7597" i="1"/>
  <c r="A7598" i="1"/>
  <c r="A7599" i="1"/>
  <c r="A7600" i="1"/>
  <c r="A7601" i="1"/>
  <c r="A7602" i="1"/>
  <c r="A7603" i="1"/>
  <c r="A7604" i="1"/>
  <c r="A7605" i="1"/>
  <c r="A7606" i="1"/>
  <c r="A7607" i="1"/>
  <c r="A7608" i="1"/>
  <c r="A7609" i="1"/>
  <c r="A7610" i="1"/>
  <c r="A7611" i="1"/>
  <c r="A7612" i="1"/>
  <c r="A7613" i="1"/>
  <c r="A7614" i="1"/>
  <c r="A7615" i="1"/>
  <c r="A7616" i="1"/>
  <c r="A7617" i="1"/>
  <c r="A7618" i="1"/>
  <c r="A7619" i="1"/>
  <c r="A7620" i="1"/>
  <c r="A7621" i="1"/>
  <c r="A7622" i="1"/>
  <c r="A7623" i="1"/>
  <c r="A7624" i="1"/>
  <c r="A7625" i="1"/>
  <c r="A7626" i="1"/>
  <c r="A7627" i="1"/>
  <c r="A7628" i="1"/>
  <c r="A7629" i="1"/>
  <c r="A7630" i="1"/>
  <c r="A7631" i="1"/>
  <c r="A7632" i="1"/>
  <c r="A7633" i="1"/>
  <c r="A7634" i="1"/>
  <c r="A7635" i="1"/>
  <c r="A7636" i="1"/>
  <c r="A7637" i="1"/>
  <c r="A7638" i="1"/>
  <c r="A7237" i="1"/>
  <c r="A7238" i="1"/>
  <c r="A7239" i="1"/>
  <c r="A7240" i="1"/>
  <c r="A7241" i="1"/>
  <c r="A7242" i="1"/>
  <c r="A7243" i="1"/>
  <c r="A7244" i="1"/>
  <c r="A7245" i="1"/>
  <c r="A7246" i="1"/>
  <c r="A7247" i="1"/>
  <c r="A7248" i="1"/>
  <c r="A7249" i="1"/>
  <c r="A7250" i="1"/>
  <c r="A7251" i="1"/>
  <c r="A7252" i="1"/>
  <c r="A7253" i="1"/>
  <c r="A7254" i="1"/>
  <c r="A7255" i="1"/>
  <c r="A7256" i="1"/>
  <c r="A7257" i="1"/>
  <c r="A7258" i="1"/>
  <c r="A7259" i="1"/>
  <c r="A7260" i="1"/>
  <c r="A7261" i="1"/>
  <c r="A7262" i="1"/>
  <c r="A7263" i="1"/>
  <c r="A7264" i="1"/>
  <c r="A7265" i="1"/>
  <c r="A7266" i="1"/>
  <c r="A7267" i="1"/>
  <c r="A7268" i="1"/>
  <c r="A7269" i="1"/>
  <c r="A7270" i="1"/>
  <c r="A7271" i="1"/>
  <c r="A7272" i="1"/>
  <c r="A7273" i="1"/>
  <c r="A7274" i="1"/>
  <c r="A7275" i="1"/>
  <c r="A7276" i="1"/>
  <c r="A7277" i="1"/>
  <c r="A7278" i="1"/>
  <c r="A7279" i="1"/>
  <c r="A7280" i="1"/>
  <c r="A7281" i="1"/>
  <c r="A7282" i="1"/>
  <c r="A7283" i="1"/>
  <c r="A7284" i="1"/>
  <c r="A7285" i="1"/>
  <c r="A7286" i="1"/>
  <c r="A7287" i="1"/>
  <c r="A7288" i="1"/>
  <c r="A7289" i="1"/>
  <c r="A7290" i="1"/>
  <c r="A7291" i="1"/>
  <c r="A7292" i="1"/>
  <c r="A7293" i="1"/>
  <c r="A7294" i="1"/>
  <c r="A7295" i="1"/>
  <c r="A7296" i="1"/>
  <c r="A7297" i="1"/>
  <c r="A7298" i="1"/>
  <c r="A7299" i="1"/>
  <c r="A7300" i="1"/>
  <c r="A7301" i="1"/>
  <c r="A7302" i="1"/>
  <c r="A7303" i="1"/>
  <c r="A7304" i="1"/>
  <c r="A7305" i="1"/>
  <c r="A7306" i="1"/>
  <c r="A7307" i="1"/>
  <c r="A7308" i="1"/>
  <c r="A7309" i="1"/>
  <c r="A7310" i="1"/>
  <c r="A7311" i="1"/>
  <c r="A7312" i="1"/>
  <c r="A7313" i="1"/>
  <c r="A7314" i="1"/>
  <c r="A7315" i="1"/>
  <c r="A7316" i="1"/>
  <c r="A7317" i="1"/>
  <c r="A7318" i="1"/>
  <c r="A7319" i="1"/>
  <c r="A7320" i="1"/>
  <c r="A7321" i="1"/>
  <c r="A7322" i="1"/>
  <c r="A7323" i="1"/>
  <c r="A7324" i="1"/>
  <c r="A7325" i="1"/>
  <c r="A7326" i="1"/>
  <c r="A7327" i="1"/>
  <c r="A7328" i="1"/>
  <c r="A7329" i="1"/>
  <c r="A7330" i="1"/>
  <c r="A7331" i="1"/>
  <c r="A7332" i="1"/>
  <c r="A7333" i="1"/>
  <c r="A7334" i="1"/>
  <c r="A7335" i="1"/>
  <c r="A7336" i="1"/>
  <c r="A7337" i="1"/>
  <c r="A7338" i="1"/>
  <c r="A7339" i="1"/>
  <c r="A7340" i="1"/>
  <c r="A7341" i="1"/>
  <c r="A7342" i="1"/>
  <c r="A7343" i="1"/>
  <c r="A7344" i="1"/>
  <c r="A7345" i="1"/>
  <c r="A7346" i="1"/>
  <c r="A7347" i="1"/>
  <c r="A7348" i="1"/>
  <c r="A7349" i="1"/>
  <c r="A7350" i="1"/>
  <c r="A7351" i="1"/>
  <c r="A7352" i="1"/>
  <c r="A7353" i="1"/>
  <c r="A7354" i="1"/>
  <c r="A7355" i="1"/>
  <c r="A7356" i="1"/>
  <c r="A7357" i="1"/>
  <c r="A7358" i="1"/>
  <c r="A7359" i="1"/>
  <c r="A7360" i="1"/>
  <c r="A7361" i="1"/>
  <c r="A7362" i="1"/>
  <c r="A7363" i="1"/>
  <c r="A7364" i="1"/>
  <c r="A7365" i="1"/>
  <c r="A7366" i="1"/>
  <c r="A7367" i="1"/>
  <c r="A7368" i="1"/>
  <c r="A7369" i="1"/>
  <c r="A7370" i="1"/>
  <c r="A7371" i="1"/>
  <c r="A7372" i="1"/>
  <c r="A7373" i="1"/>
  <c r="A7374" i="1"/>
  <c r="A7375" i="1"/>
  <c r="A7376" i="1"/>
  <c r="A7377" i="1"/>
  <c r="A7378" i="1"/>
  <c r="A7379" i="1"/>
  <c r="A7380" i="1"/>
  <c r="A7381" i="1"/>
  <c r="A7382" i="1"/>
  <c r="A7383" i="1"/>
  <c r="A7384" i="1"/>
  <c r="A7385" i="1"/>
  <c r="A7386" i="1"/>
  <c r="A7387" i="1"/>
  <c r="A7388" i="1"/>
  <c r="A7389" i="1"/>
  <c r="A7390" i="1"/>
  <c r="A7391" i="1"/>
  <c r="A7392" i="1"/>
  <c r="A7393" i="1"/>
  <c r="A7394" i="1"/>
  <c r="A7395" i="1"/>
  <c r="A7396" i="1"/>
  <c r="A7397" i="1"/>
  <c r="A7398" i="1"/>
  <c r="A7399" i="1"/>
  <c r="A7400" i="1"/>
  <c r="A7401" i="1"/>
  <c r="A7402" i="1"/>
  <c r="A7403" i="1"/>
  <c r="A7404" i="1"/>
  <c r="A7405" i="1"/>
  <c r="A7406" i="1"/>
  <c r="A7407" i="1"/>
  <c r="A7408" i="1"/>
  <c r="A7409" i="1"/>
  <c r="A7410" i="1"/>
  <c r="A7411" i="1"/>
  <c r="A7412" i="1"/>
  <c r="A7413" i="1"/>
  <c r="A7414" i="1"/>
  <c r="A7415" i="1"/>
  <c r="A7416" i="1"/>
  <c r="A7417" i="1"/>
  <c r="A7418" i="1"/>
  <c r="A7419" i="1"/>
  <c r="A7420" i="1"/>
  <c r="A7421" i="1"/>
  <c r="A7422" i="1"/>
  <c r="A7423" i="1"/>
  <c r="A7424" i="1"/>
  <c r="A7425" i="1"/>
  <c r="A7426" i="1"/>
  <c r="A7427" i="1"/>
  <c r="A7428" i="1"/>
  <c r="A7429" i="1"/>
  <c r="A7430" i="1"/>
  <c r="A7431" i="1"/>
  <c r="A7432" i="1"/>
  <c r="A7433" i="1"/>
  <c r="A7434" i="1"/>
  <c r="A7435" i="1"/>
  <c r="A7436" i="1"/>
  <c r="A7437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6854" i="1"/>
  <c r="A6855" i="1"/>
  <c r="A6856" i="1"/>
  <c r="A6857" i="1"/>
  <c r="A6858" i="1"/>
  <c r="A6859" i="1"/>
  <c r="A6860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6910" i="1"/>
  <c r="A6911" i="1"/>
  <c r="A6912" i="1"/>
  <c r="A6913" i="1"/>
  <c r="A6914" i="1"/>
  <c r="A6915" i="1"/>
  <c r="A6916" i="1"/>
  <c r="A6917" i="1"/>
  <c r="A6918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7025" i="1"/>
  <c r="A7026" i="1"/>
  <c r="A7027" i="1"/>
  <c r="A7028" i="1"/>
  <c r="A7029" i="1"/>
  <c r="A7030" i="1"/>
  <c r="A7031" i="1"/>
  <c r="A7032" i="1"/>
  <c r="A7033" i="1"/>
  <c r="A7034" i="1"/>
  <c r="A7035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6565" i="1"/>
  <c r="A6566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844" i="1"/>
  <c r="A5845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1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</calcChain>
</file>

<file path=xl/sharedStrings.xml><?xml version="1.0" encoding="utf-8"?>
<sst xmlns="http://schemas.openxmlformats.org/spreadsheetml/2006/main" count="1" uniqueCount="1">
  <si>
    <t>מחיר בש"ח ליחידה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</si>
</sst>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left"/>
    </xf>
    <xf numFmtId="3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4D0C-8FA6-4BD5-BCD4-DCA3EDFDCA90}">
  <dimension ref="A1:C8454"/>
  <sheetViews>
    <sheetView rightToLeft="1" tabSelected="1" workbookViewId="0">
      <selection sqref="A1:C8454"/>
    </sheetView>
  </sheetViews>
  <sheetFormatPr defaultRowHeight="14" x14ac:dyDescent="0.3"/>
  <cols>
    <col min="1" max="1" width="11.75" bestFit="1" customWidth="1"/>
    <col min="2" max="2" width="2.6640625" style="2" customWidth="1"/>
    <col min="3" max="3" width="14.08203125" style="8" customWidth="1"/>
  </cols>
  <sheetData>
    <row r="1" spans="1:3" s="4" customFormat="1" ht="38" customHeight="1" x14ac:dyDescent="0.3">
      <c r="A1" s="3" t="str">
        <f>"מק""ט"</f>
        <v>מק"ט</v>
      </c>
      <c r="B1" s="5"/>
      <c r="C1" s="6" t="s">
        <v>0</v>
      </c>
    </row>
    <row r="2" spans="1:3" x14ac:dyDescent="0.3">
      <c r="A2" s="1" t="str">
        <f>"101200081"</f>
        <v>101200081</v>
      </c>
      <c r="C2" s="7">
        <v>86</v>
      </c>
    </row>
    <row r="3" spans="1:3" x14ac:dyDescent="0.3">
      <c r="A3" s="1" t="str">
        <f>"102200330"</f>
        <v>102200330</v>
      </c>
      <c r="C3" s="7">
        <v>75</v>
      </c>
    </row>
    <row r="4" spans="1:3" x14ac:dyDescent="0.3">
      <c r="A4" s="1" t="str">
        <f>"102200381"</f>
        <v>102200381</v>
      </c>
      <c r="C4" s="7">
        <v>54</v>
      </c>
    </row>
    <row r="5" spans="1:3" x14ac:dyDescent="0.3">
      <c r="A5" s="1" t="str">
        <f>"1200000029"</f>
        <v>1200000029</v>
      </c>
      <c r="C5" s="7">
        <v>620</v>
      </c>
    </row>
    <row r="6" spans="1:3" x14ac:dyDescent="0.3">
      <c r="A6" s="1" t="str">
        <f>"120000245"</f>
        <v>120000245</v>
      </c>
      <c r="C6" s="7">
        <v>165</v>
      </c>
    </row>
    <row r="7" spans="1:3" x14ac:dyDescent="0.3">
      <c r="A7" s="1" t="str">
        <f>"120000343"</f>
        <v>120000343</v>
      </c>
      <c r="C7" s="7">
        <v>255</v>
      </c>
    </row>
    <row r="8" spans="1:3" x14ac:dyDescent="0.3">
      <c r="A8" s="1" t="str">
        <f>"1200013048"</f>
        <v>1200013048</v>
      </c>
      <c r="C8" s="7">
        <v>105</v>
      </c>
    </row>
    <row r="9" spans="1:3" x14ac:dyDescent="0.3">
      <c r="A9" s="1" t="str">
        <f>"120006008"</f>
        <v>120006008</v>
      </c>
      <c r="C9" s="7">
        <v>55</v>
      </c>
    </row>
    <row r="10" spans="1:3" x14ac:dyDescent="0.3">
      <c r="A10" s="1" t="str">
        <f>"120006629"</f>
        <v>120006629</v>
      </c>
      <c r="C10" s="7">
        <v>35</v>
      </c>
    </row>
    <row r="11" spans="1:3" x14ac:dyDescent="0.3">
      <c r="A11" s="1" t="str">
        <f>"1200069929"</f>
        <v>1200069929</v>
      </c>
      <c r="C11" s="7">
        <v>10</v>
      </c>
    </row>
    <row r="12" spans="1:3" x14ac:dyDescent="0.3">
      <c r="A12" s="1" t="str">
        <f>"1200069955"</f>
        <v>1200069955</v>
      </c>
      <c r="C12" s="7">
        <v>10</v>
      </c>
    </row>
    <row r="13" spans="1:3" x14ac:dyDescent="0.3">
      <c r="A13" s="1" t="str">
        <f>"1200080055"</f>
        <v>1200080055</v>
      </c>
      <c r="C13" s="7">
        <v>30</v>
      </c>
    </row>
    <row r="14" spans="1:3" x14ac:dyDescent="0.3">
      <c r="A14" s="1" t="str">
        <f>"120008008"</f>
        <v>120008008</v>
      </c>
      <c r="C14" s="7">
        <v>70</v>
      </c>
    </row>
    <row r="15" spans="1:3" x14ac:dyDescent="0.3">
      <c r="A15" s="1" t="str">
        <f>"120008629"</f>
        <v>120008629</v>
      </c>
      <c r="C15" s="7">
        <v>35</v>
      </c>
    </row>
    <row r="16" spans="1:3" x14ac:dyDescent="0.3">
      <c r="A16" s="1" t="str">
        <f>"1200087729"</f>
        <v>1200087729</v>
      </c>
      <c r="C16" s="7">
        <v>20</v>
      </c>
    </row>
    <row r="17" spans="1:3" x14ac:dyDescent="0.3">
      <c r="A17" s="1" t="str">
        <f>"1200089055"</f>
        <v>1200089055</v>
      </c>
      <c r="C17" s="7">
        <v>30</v>
      </c>
    </row>
    <row r="18" spans="1:3" x14ac:dyDescent="0.3">
      <c r="A18" s="1" t="str">
        <f>"1200089929"</f>
        <v>1200089929</v>
      </c>
      <c r="C18" s="7">
        <v>15</v>
      </c>
    </row>
    <row r="19" spans="1:3" x14ac:dyDescent="0.3">
      <c r="A19" s="1" t="str">
        <f>"1200089955"</f>
        <v>1200089955</v>
      </c>
      <c r="C19" s="7">
        <v>15</v>
      </c>
    </row>
    <row r="20" spans="1:3" x14ac:dyDescent="0.3">
      <c r="A20" s="1" t="str">
        <f>"1200100055"</f>
        <v>1200100055</v>
      </c>
      <c r="C20" s="7">
        <v>30</v>
      </c>
    </row>
    <row r="21" spans="1:3" x14ac:dyDescent="0.3">
      <c r="A21" s="1" t="str">
        <f>"120010629"</f>
        <v>120010629</v>
      </c>
      <c r="C21" s="7">
        <v>35</v>
      </c>
    </row>
    <row r="22" spans="1:3" x14ac:dyDescent="0.3">
      <c r="A22" s="1" t="str">
        <f>"1200107755"</f>
        <v>1200107755</v>
      </c>
      <c r="C22" s="7">
        <v>20</v>
      </c>
    </row>
    <row r="23" spans="1:3" x14ac:dyDescent="0.3">
      <c r="A23" s="1" t="str">
        <f>"1200109955"</f>
        <v>1200109955</v>
      </c>
      <c r="C23" s="7">
        <v>10</v>
      </c>
    </row>
    <row r="24" spans="1:3" x14ac:dyDescent="0.3">
      <c r="A24" s="1" t="str">
        <f>"1200120055"</f>
        <v>1200120055</v>
      </c>
      <c r="C24" s="7">
        <v>40</v>
      </c>
    </row>
    <row r="25" spans="1:3" x14ac:dyDescent="0.3">
      <c r="A25" s="1" t="str">
        <f>"1200127729"</f>
        <v>1200127729</v>
      </c>
      <c r="C25" s="7">
        <v>35</v>
      </c>
    </row>
    <row r="26" spans="1:3" x14ac:dyDescent="0.3">
      <c r="A26" s="1" t="str">
        <f>"1200129055"</f>
        <v>1200129055</v>
      </c>
      <c r="C26" s="7">
        <v>40</v>
      </c>
    </row>
    <row r="27" spans="1:3" x14ac:dyDescent="0.3">
      <c r="A27" s="1" t="str">
        <f>"1200129955"</f>
        <v>1200129955</v>
      </c>
      <c r="C27" s="7">
        <v>30</v>
      </c>
    </row>
    <row r="28" spans="1:3" x14ac:dyDescent="0.3">
      <c r="A28" s="1" t="str">
        <f>"120100102"</f>
        <v>120100102</v>
      </c>
      <c r="C28" s="7">
        <v>205</v>
      </c>
    </row>
    <row r="29" spans="1:3" x14ac:dyDescent="0.3">
      <c r="A29" s="1" t="str">
        <f>"120100145"</f>
        <v>120100145</v>
      </c>
      <c r="C29" s="7">
        <v>205</v>
      </c>
    </row>
    <row r="30" spans="1:3" x14ac:dyDescent="0.3">
      <c r="A30" s="1" t="str">
        <f>"120100197"</f>
        <v>120100197</v>
      </c>
      <c r="C30" s="7">
        <v>170</v>
      </c>
    </row>
    <row r="31" spans="1:3" x14ac:dyDescent="0.3">
      <c r="A31" s="1" t="str">
        <f>"120100245"</f>
        <v>120100245</v>
      </c>
      <c r="C31" s="7">
        <v>170</v>
      </c>
    </row>
    <row r="32" spans="1:3" x14ac:dyDescent="0.3">
      <c r="A32" s="1" t="str">
        <f>"120100297"</f>
        <v>120100297</v>
      </c>
      <c r="C32" s="7">
        <v>170</v>
      </c>
    </row>
    <row r="33" spans="1:3" x14ac:dyDescent="0.3">
      <c r="A33" s="1" t="str">
        <f>"1201060055"</f>
        <v>1201060055</v>
      </c>
      <c r="C33" s="7">
        <v>30</v>
      </c>
    </row>
    <row r="34" spans="1:3" x14ac:dyDescent="0.3">
      <c r="A34" s="1" t="str">
        <f>"1201080055"</f>
        <v>1201080055</v>
      </c>
      <c r="C34" s="7">
        <v>30</v>
      </c>
    </row>
    <row r="35" spans="1:3" x14ac:dyDescent="0.3">
      <c r="A35" s="1" t="str">
        <f>"1201100055"</f>
        <v>1201100055</v>
      </c>
      <c r="C35" s="7">
        <v>35</v>
      </c>
    </row>
    <row r="36" spans="1:3" x14ac:dyDescent="0.3">
      <c r="A36" s="1" t="str">
        <f>"1201120055"</f>
        <v>1201120055</v>
      </c>
      <c r="C36" s="7">
        <v>45</v>
      </c>
    </row>
    <row r="37" spans="1:3" x14ac:dyDescent="0.3">
      <c r="A37" s="1" t="str">
        <f>"1201341002"</f>
        <v>1201341002</v>
      </c>
      <c r="C37" s="7">
        <v>1500</v>
      </c>
    </row>
    <row r="38" spans="1:3" x14ac:dyDescent="0.3">
      <c r="A38" s="1" t="str">
        <f>"1201341045"</f>
        <v>1201341045</v>
      </c>
      <c r="C38" s="7">
        <v>2250</v>
      </c>
    </row>
    <row r="39" spans="1:3" x14ac:dyDescent="0.3">
      <c r="A39" s="1" t="str">
        <f>"1201341945"</f>
        <v>1201341945</v>
      </c>
      <c r="C39" s="7">
        <v>1100</v>
      </c>
    </row>
    <row r="40" spans="1:3" x14ac:dyDescent="0.3">
      <c r="A40" s="1" t="str">
        <f>"120134229"</f>
        <v>120134229</v>
      </c>
      <c r="C40" s="7">
        <v>200</v>
      </c>
    </row>
    <row r="41" spans="1:3" x14ac:dyDescent="0.3">
      <c r="A41" s="1" t="str">
        <f>"120134429"</f>
        <v>120134429</v>
      </c>
      <c r="C41" s="7">
        <v>200</v>
      </c>
    </row>
    <row r="42" spans="1:3" x14ac:dyDescent="0.3">
      <c r="A42" s="1" t="str">
        <f>"1201349929"</f>
        <v>1201349929</v>
      </c>
      <c r="C42" s="7">
        <v>895</v>
      </c>
    </row>
    <row r="43" spans="1:3" x14ac:dyDescent="0.3">
      <c r="A43" s="1" t="str">
        <f>"120198139"</f>
        <v>120198139</v>
      </c>
      <c r="C43" s="7">
        <v>170</v>
      </c>
    </row>
    <row r="44" spans="1:3" x14ac:dyDescent="0.3">
      <c r="A44" s="1" t="str">
        <f>"1208080055"</f>
        <v>1208080055</v>
      </c>
      <c r="C44" s="7">
        <v>35</v>
      </c>
    </row>
    <row r="45" spans="1:3" x14ac:dyDescent="0.3">
      <c r="A45" s="1" t="str">
        <f>"1210100029"</f>
        <v>1210100029</v>
      </c>
      <c r="C45" s="7">
        <v>50</v>
      </c>
    </row>
    <row r="46" spans="1:3" x14ac:dyDescent="0.3">
      <c r="A46" s="1" t="str">
        <f>"1210100055"</f>
        <v>1210100055</v>
      </c>
      <c r="C46" s="7">
        <v>50</v>
      </c>
    </row>
    <row r="47" spans="1:3" x14ac:dyDescent="0.3">
      <c r="A47" s="1" t="str">
        <f>"1211704002"</f>
        <v>1211704002</v>
      </c>
      <c r="C47" s="7">
        <v>1950</v>
      </c>
    </row>
    <row r="48" spans="1:3" x14ac:dyDescent="0.3">
      <c r="A48" s="1" t="str">
        <f>"1212340129"</f>
        <v>1212340129</v>
      </c>
      <c r="C48" s="7">
        <v>350</v>
      </c>
    </row>
    <row r="49" spans="1:3" x14ac:dyDescent="0.3">
      <c r="A49" s="1" t="str">
        <f>"1212340229"</f>
        <v>1212340229</v>
      </c>
      <c r="C49" s="7">
        <v>350</v>
      </c>
    </row>
    <row r="50" spans="1:3" x14ac:dyDescent="0.3">
      <c r="A50" s="1" t="str">
        <f>"1212340329"</f>
        <v>1212340329</v>
      </c>
      <c r="C50" s="7">
        <v>700</v>
      </c>
    </row>
    <row r="51" spans="1:3" x14ac:dyDescent="0.3">
      <c r="A51" s="1" t="str">
        <f>"1212349929"</f>
        <v>1212349929</v>
      </c>
      <c r="C51" s="7">
        <v>1200</v>
      </c>
    </row>
    <row r="52" spans="1:3" x14ac:dyDescent="0.3">
      <c r="A52" s="1" t="str">
        <f>"1212350329"</f>
        <v>1212350329</v>
      </c>
      <c r="C52" s="7">
        <v>400</v>
      </c>
    </row>
    <row r="53" spans="1:3" x14ac:dyDescent="0.3">
      <c r="A53" s="1" t="str">
        <f>"1212359929"</f>
        <v>1212359929</v>
      </c>
      <c r="C53" s="7">
        <v>1640</v>
      </c>
    </row>
    <row r="54" spans="1:3" x14ac:dyDescent="0.3">
      <c r="A54" s="1" t="str">
        <f>"1212360329"</f>
        <v>1212360329</v>
      </c>
      <c r="C54" s="7">
        <v>580</v>
      </c>
    </row>
    <row r="55" spans="1:3" x14ac:dyDescent="0.3">
      <c r="A55" s="1" t="str">
        <f>"12500610177"</f>
        <v>12500610177</v>
      </c>
      <c r="C55" s="7">
        <v>4370</v>
      </c>
    </row>
    <row r="56" spans="1:3" x14ac:dyDescent="0.3">
      <c r="A56" s="1" t="str">
        <f>"1250180155"</f>
        <v>1250180155</v>
      </c>
      <c r="C56" s="7">
        <v>205</v>
      </c>
    </row>
    <row r="57" spans="1:3" x14ac:dyDescent="0.3">
      <c r="A57" s="1" t="str">
        <f>"1250190148"</f>
        <v>1250190148</v>
      </c>
      <c r="C57" s="7">
        <v>725</v>
      </c>
    </row>
    <row r="58" spans="1:3" x14ac:dyDescent="0.3">
      <c r="A58" s="1" t="str">
        <f>"1260080129"</f>
        <v>1260080129</v>
      </c>
      <c r="C58" s="7">
        <v>55</v>
      </c>
    </row>
    <row r="59" spans="1:3" x14ac:dyDescent="0.3">
      <c r="A59" s="1" t="str">
        <f>"1260080155"</f>
        <v>1260080155</v>
      </c>
      <c r="C59" s="7">
        <v>55</v>
      </c>
    </row>
    <row r="60" spans="1:3" x14ac:dyDescent="0.3">
      <c r="A60" s="1" t="str">
        <f>"1268101248"</f>
        <v>1268101248</v>
      </c>
      <c r="C60" s="7">
        <v>1600</v>
      </c>
    </row>
    <row r="61" spans="1:3" x14ac:dyDescent="0.3">
      <c r="A61" s="1" t="str">
        <f>"1298010829"</f>
        <v>1298010829</v>
      </c>
      <c r="C61" s="7">
        <v>95</v>
      </c>
    </row>
    <row r="62" spans="1:3" x14ac:dyDescent="0.3">
      <c r="A62" s="1" t="str">
        <f>"1298010855"</f>
        <v>1298010855</v>
      </c>
      <c r="C62" s="7">
        <v>95</v>
      </c>
    </row>
    <row r="63" spans="1:3" x14ac:dyDescent="0.3">
      <c r="A63" s="1" t="str">
        <f>"129902029"</f>
        <v>129902029</v>
      </c>
      <c r="C63" s="7">
        <v>305</v>
      </c>
    </row>
    <row r="64" spans="1:3" x14ac:dyDescent="0.3">
      <c r="A64" s="1" t="str">
        <f>"129903029"</f>
        <v>129903029</v>
      </c>
      <c r="C64" s="7">
        <v>305</v>
      </c>
    </row>
    <row r="65" spans="1:3" x14ac:dyDescent="0.3">
      <c r="A65" s="1" t="str">
        <f>"129903129"</f>
        <v>129903129</v>
      </c>
      <c r="C65" s="7">
        <v>305</v>
      </c>
    </row>
    <row r="66" spans="1:3" x14ac:dyDescent="0.3">
      <c r="A66" s="1" t="str">
        <f>"129903229"</f>
        <v>129903229</v>
      </c>
      <c r="C66" s="7">
        <v>305</v>
      </c>
    </row>
    <row r="67" spans="1:3" x14ac:dyDescent="0.3">
      <c r="A67" s="1" t="str">
        <f>"129904029"</f>
        <v>129904029</v>
      </c>
      <c r="C67" s="7">
        <v>1445</v>
      </c>
    </row>
    <row r="68" spans="1:3" x14ac:dyDescent="0.3">
      <c r="A68" s="1" t="str">
        <f>"129905029"</f>
        <v>129905029</v>
      </c>
      <c r="C68" s="7">
        <v>160</v>
      </c>
    </row>
    <row r="69" spans="1:3" x14ac:dyDescent="0.3">
      <c r="A69" s="1" t="str">
        <f>"129997151"</f>
        <v>129997151</v>
      </c>
      <c r="C69" s="7">
        <v>265</v>
      </c>
    </row>
    <row r="70" spans="1:3" x14ac:dyDescent="0.3">
      <c r="A70" s="1" t="str">
        <f>"129997239"</f>
        <v>129997239</v>
      </c>
      <c r="C70" s="7">
        <v>300</v>
      </c>
    </row>
    <row r="71" spans="1:3" x14ac:dyDescent="0.3">
      <c r="A71" s="1" t="str">
        <f>"129997251"</f>
        <v>129997251</v>
      </c>
      <c r="C71" s="7">
        <v>300</v>
      </c>
    </row>
    <row r="72" spans="1:3" x14ac:dyDescent="0.3">
      <c r="A72" s="1" t="str">
        <f>"13140302"</f>
        <v>13140302</v>
      </c>
      <c r="C72" s="7">
        <v>80</v>
      </c>
    </row>
    <row r="73" spans="1:3" x14ac:dyDescent="0.3">
      <c r="A73" s="1" t="str">
        <f>"150000003"</f>
        <v>150000003</v>
      </c>
      <c r="C73" s="7">
        <v>1700</v>
      </c>
    </row>
    <row r="74" spans="1:3" x14ac:dyDescent="0.3">
      <c r="A74" s="1" t="str">
        <f>"150000004"</f>
        <v>150000004</v>
      </c>
      <c r="C74" s="7">
        <v>1700</v>
      </c>
    </row>
    <row r="75" spans="1:3" x14ac:dyDescent="0.3">
      <c r="A75" s="1" t="str">
        <f>"150000008"</f>
        <v>150000008</v>
      </c>
      <c r="C75" s="7">
        <v>25</v>
      </c>
    </row>
    <row r="76" spans="1:3" x14ac:dyDescent="0.3">
      <c r="A76" s="1" t="str">
        <f>"15000001602"</f>
        <v>15000001602</v>
      </c>
      <c r="C76" s="7">
        <v>45</v>
      </c>
    </row>
    <row r="77" spans="1:3" x14ac:dyDescent="0.3">
      <c r="A77" s="1" t="str">
        <f>"15000001702"</f>
        <v>15000001702</v>
      </c>
      <c r="C77" s="7">
        <v>65</v>
      </c>
    </row>
    <row r="78" spans="1:3" x14ac:dyDescent="0.3">
      <c r="A78" s="1" t="str">
        <f>"15000001743"</f>
        <v>15000001743</v>
      </c>
      <c r="C78" s="7">
        <v>65</v>
      </c>
    </row>
    <row r="79" spans="1:3" x14ac:dyDescent="0.3">
      <c r="A79" s="1" t="str">
        <f>"150000018"</f>
        <v>150000018</v>
      </c>
      <c r="C79" s="7">
        <v>30</v>
      </c>
    </row>
    <row r="80" spans="1:3" x14ac:dyDescent="0.3">
      <c r="A80" s="1" t="str">
        <f>"15000001802"</f>
        <v>15000001802</v>
      </c>
      <c r="C80" s="7">
        <v>30</v>
      </c>
    </row>
    <row r="81" spans="1:3" x14ac:dyDescent="0.3">
      <c r="A81" s="1" t="str">
        <f>"15000002061"</f>
        <v>15000002061</v>
      </c>
      <c r="C81" s="7">
        <v>35</v>
      </c>
    </row>
    <row r="82" spans="1:3" x14ac:dyDescent="0.3">
      <c r="A82" s="1" t="str">
        <f>"15000002079"</f>
        <v>15000002079</v>
      </c>
      <c r="C82" s="7">
        <v>55</v>
      </c>
    </row>
    <row r="83" spans="1:3" x14ac:dyDescent="0.3">
      <c r="A83" s="1" t="str">
        <f>"15000002202"</f>
        <v>15000002202</v>
      </c>
      <c r="C83" s="7">
        <v>30</v>
      </c>
    </row>
    <row r="84" spans="1:3" x14ac:dyDescent="0.3">
      <c r="A84" s="1" t="str">
        <f>"150000023"</f>
        <v>150000023</v>
      </c>
      <c r="C84" s="7">
        <v>30</v>
      </c>
    </row>
    <row r="85" spans="1:3" x14ac:dyDescent="0.3">
      <c r="A85" s="1" t="str">
        <f>"150000048"</f>
        <v>150000048</v>
      </c>
      <c r="C85" s="7">
        <v>55</v>
      </c>
    </row>
    <row r="86" spans="1:3" x14ac:dyDescent="0.3">
      <c r="A86" s="1" t="str">
        <f>"15000943"</f>
        <v>15000943</v>
      </c>
      <c r="C86" s="7">
        <v>65</v>
      </c>
    </row>
    <row r="87" spans="1:3" x14ac:dyDescent="0.3">
      <c r="A87" s="1" t="str">
        <f>"15000944"</f>
        <v>15000944</v>
      </c>
      <c r="C87" s="7">
        <v>65</v>
      </c>
    </row>
    <row r="88" spans="1:3" x14ac:dyDescent="0.3">
      <c r="A88" s="1" t="str">
        <f>"15150001844"</f>
        <v>15150001844</v>
      </c>
      <c r="C88" s="7">
        <v>200</v>
      </c>
    </row>
    <row r="89" spans="1:3" x14ac:dyDescent="0.3">
      <c r="A89" s="1" t="str">
        <f>"15471500287"</f>
        <v>15471500287</v>
      </c>
      <c r="C89" s="7">
        <v>35</v>
      </c>
    </row>
    <row r="90" spans="1:3" x14ac:dyDescent="0.3">
      <c r="A90" s="1" t="str">
        <f>"15T101"</f>
        <v>15T101</v>
      </c>
      <c r="C90" s="7">
        <v>150</v>
      </c>
    </row>
    <row r="91" spans="1:3" x14ac:dyDescent="0.3">
      <c r="A91" s="1" t="str">
        <f>"15T103"</f>
        <v>15T103</v>
      </c>
      <c r="C91" s="7">
        <v>150</v>
      </c>
    </row>
    <row r="92" spans="1:3" x14ac:dyDescent="0.3">
      <c r="A92" s="1" t="str">
        <f>"1830191226"</f>
        <v>1830191226</v>
      </c>
      <c r="C92" s="7">
        <v>490</v>
      </c>
    </row>
    <row r="93" spans="1:3" x14ac:dyDescent="0.3">
      <c r="A93" s="1" t="str">
        <f>"1839191226"</f>
        <v>1839191226</v>
      </c>
      <c r="C93" s="7">
        <v>515</v>
      </c>
    </row>
    <row r="94" spans="1:3" x14ac:dyDescent="0.3">
      <c r="A94" s="1" t="str">
        <f>"1839251226"</f>
        <v>1839251226</v>
      </c>
      <c r="C94" s="7">
        <v>570</v>
      </c>
    </row>
    <row r="95" spans="1:3" x14ac:dyDescent="0.3">
      <c r="A95" s="1" t="str">
        <f>"1839259926"</f>
        <v>1839259926</v>
      </c>
      <c r="C95" s="7">
        <v>125</v>
      </c>
    </row>
    <row r="96" spans="1:3" x14ac:dyDescent="0.3">
      <c r="A96" s="1" t="str">
        <f>"1840131226"</f>
        <v>1840131226</v>
      </c>
      <c r="C96" s="7">
        <v>490</v>
      </c>
    </row>
    <row r="97" spans="1:3" x14ac:dyDescent="0.3">
      <c r="A97" s="1" t="str">
        <f>"4103102002"</f>
        <v>4103102002</v>
      </c>
      <c r="C97" s="7">
        <v>3390</v>
      </c>
    </row>
    <row r="98" spans="1:3" x14ac:dyDescent="0.3">
      <c r="A98" s="1" t="str">
        <f>"4103122006"</f>
        <v>4103122006</v>
      </c>
      <c r="C98" s="7">
        <v>3000</v>
      </c>
    </row>
    <row r="99" spans="1:3" x14ac:dyDescent="0.3">
      <c r="A99" s="1" t="str">
        <f>"4103142006"</f>
        <v>4103142006</v>
      </c>
      <c r="C99" s="7">
        <v>2840</v>
      </c>
    </row>
    <row r="100" spans="1:3" x14ac:dyDescent="0.3">
      <c r="A100" s="1" t="str">
        <f>"4110752006"</f>
        <v>4110752006</v>
      </c>
      <c r="C100" s="7">
        <v>2920</v>
      </c>
    </row>
    <row r="101" spans="1:3" x14ac:dyDescent="0.3">
      <c r="A101" s="1" t="str">
        <f>"4112242002"</f>
        <v>4112242002</v>
      </c>
      <c r="C101" s="7">
        <v>3390</v>
      </c>
    </row>
    <row r="102" spans="1:3" x14ac:dyDescent="0.3">
      <c r="A102" s="1" t="str">
        <f>"4114262006"</f>
        <v>4114262006</v>
      </c>
      <c r="C102" s="7">
        <v>2590</v>
      </c>
    </row>
    <row r="103" spans="1:3" x14ac:dyDescent="0.3">
      <c r="A103" s="1" t="str">
        <f>"4126022006"</f>
        <v>4126022006</v>
      </c>
      <c r="C103" s="7">
        <v>3750</v>
      </c>
    </row>
    <row r="104" spans="1:3" x14ac:dyDescent="0.3">
      <c r="A104" s="1" t="str">
        <f>"4132452006"</f>
        <v>4132452006</v>
      </c>
      <c r="C104" s="7">
        <v>3170</v>
      </c>
    </row>
    <row r="105" spans="1:3" x14ac:dyDescent="0.3">
      <c r="A105" s="1" t="str">
        <f>"4133242002"</f>
        <v>4133242002</v>
      </c>
      <c r="C105" s="7">
        <v>2590</v>
      </c>
    </row>
    <row r="106" spans="1:3" x14ac:dyDescent="0.3">
      <c r="A106" s="1" t="str">
        <f>"4138092002"</f>
        <v>4138092002</v>
      </c>
      <c r="C106" s="7">
        <v>3290</v>
      </c>
    </row>
    <row r="107" spans="1:3" x14ac:dyDescent="0.3">
      <c r="A107" s="1" t="str">
        <f>"4142002006"</f>
        <v>4142002006</v>
      </c>
      <c r="C107" s="7">
        <v>3670</v>
      </c>
    </row>
    <row r="108" spans="1:3" x14ac:dyDescent="0.3">
      <c r="A108" s="1" t="str">
        <f>"4142622006"</f>
        <v>4142622006</v>
      </c>
      <c r="C108" s="7">
        <v>3670</v>
      </c>
    </row>
    <row r="109" spans="1:3" x14ac:dyDescent="0.3">
      <c r="A109" s="1" t="str">
        <f>"4143262002"</f>
        <v>4143262002</v>
      </c>
      <c r="C109" s="7">
        <v>2290</v>
      </c>
    </row>
    <row r="110" spans="1:3" x14ac:dyDescent="0.3">
      <c r="A110" s="1" t="str">
        <f>"4147512006"</f>
        <v>4147512006</v>
      </c>
      <c r="C110" s="7">
        <v>3000</v>
      </c>
    </row>
    <row r="111" spans="1:3" x14ac:dyDescent="0.3">
      <c r="A111" s="1" t="str">
        <f>"4149562006"</f>
        <v>4149562006</v>
      </c>
      <c r="C111" s="7">
        <v>3000</v>
      </c>
    </row>
    <row r="112" spans="1:3" x14ac:dyDescent="0.3">
      <c r="A112" s="1" t="str">
        <f>"4151822006"</f>
        <v>4151822006</v>
      </c>
      <c r="C112" s="7">
        <v>3000</v>
      </c>
    </row>
    <row r="113" spans="1:3" x14ac:dyDescent="0.3">
      <c r="A113" s="1" t="str">
        <f>"4155382006"</f>
        <v>4155382006</v>
      </c>
      <c r="C113" s="7">
        <v>3090</v>
      </c>
    </row>
    <row r="114" spans="1:3" x14ac:dyDescent="0.3">
      <c r="A114" s="1" t="str">
        <f>"4155792002"</f>
        <v>4155792002</v>
      </c>
      <c r="C114" s="7">
        <v>3920</v>
      </c>
    </row>
    <row r="115" spans="1:3" x14ac:dyDescent="0.3">
      <c r="A115" s="1" t="str">
        <f>"4155792006"</f>
        <v>4155792006</v>
      </c>
      <c r="C115" s="7">
        <v>3920</v>
      </c>
    </row>
    <row r="116" spans="1:3" x14ac:dyDescent="0.3">
      <c r="A116" s="1" t="str">
        <f>"4164682006"</f>
        <v>4164682006</v>
      </c>
      <c r="C116" s="7">
        <v>3840</v>
      </c>
    </row>
    <row r="117" spans="1:3" x14ac:dyDescent="0.3">
      <c r="A117" s="1" t="str">
        <f>"4165072017"</f>
        <v>4165072017</v>
      </c>
      <c r="C117" s="7">
        <v>5550</v>
      </c>
    </row>
    <row r="118" spans="1:3" x14ac:dyDescent="0.3">
      <c r="A118" s="1" t="str">
        <f>"4166962017"</f>
        <v>4166962017</v>
      </c>
      <c r="C118" s="7">
        <v>4450</v>
      </c>
    </row>
    <row r="119" spans="1:3" x14ac:dyDescent="0.3">
      <c r="A119" s="1" t="str">
        <f>"4167312006"</f>
        <v>4167312006</v>
      </c>
      <c r="C119" s="7">
        <v>3000</v>
      </c>
    </row>
    <row r="120" spans="1:3" x14ac:dyDescent="0.3">
      <c r="A120" s="1" t="str">
        <f>"4167452002"</f>
        <v>4167452002</v>
      </c>
      <c r="C120" s="7">
        <v>3000</v>
      </c>
    </row>
    <row r="121" spans="1:3" x14ac:dyDescent="0.3">
      <c r="A121" s="1" t="str">
        <f>"4167452006"</f>
        <v>4167452006</v>
      </c>
      <c r="C121" s="7">
        <v>3000</v>
      </c>
    </row>
    <row r="122" spans="1:3" x14ac:dyDescent="0.3">
      <c r="A122" s="1" t="str">
        <f>"4167652002"</f>
        <v>4167652002</v>
      </c>
      <c r="C122" s="7">
        <v>2490</v>
      </c>
    </row>
    <row r="123" spans="1:3" x14ac:dyDescent="0.3">
      <c r="A123" s="1" t="str">
        <f>"4167992006"</f>
        <v>4167992006</v>
      </c>
      <c r="C123" s="7">
        <v>3170</v>
      </c>
    </row>
    <row r="124" spans="1:3" x14ac:dyDescent="0.3">
      <c r="A124" s="1" t="str">
        <f>"4178172006"</f>
        <v>4178172006</v>
      </c>
      <c r="C124" s="7">
        <v>3840</v>
      </c>
    </row>
    <row r="125" spans="1:3" x14ac:dyDescent="0.3">
      <c r="A125" s="1" t="str">
        <f>"4200000406"</f>
        <v>4200000406</v>
      </c>
      <c r="C125" s="7">
        <v>1150</v>
      </c>
    </row>
    <row r="126" spans="1:3" x14ac:dyDescent="0.3">
      <c r="A126" s="1" t="str">
        <f>"4200010906"</f>
        <v>4200010906</v>
      </c>
      <c r="C126" s="7">
        <v>550</v>
      </c>
    </row>
    <row r="127" spans="1:3" x14ac:dyDescent="0.3">
      <c r="A127" s="1" t="str">
        <f>"4201040406"</f>
        <v>4201040406</v>
      </c>
      <c r="C127" s="7">
        <v>1090</v>
      </c>
    </row>
    <row r="128" spans="1:3" x14ac:dyDescent="0.3">
      <c r="A128" s="1" t="str">
        <f>"4203140406"</f>
        <v>4203140406</v>
      </c>
      <c r="C128" s="7">
        <v>1170</v>
      </c>
    </row>
    <row r="129" spans="1:3" x14ac:dyDescent="0.3">
      <c r="A129" s="1" t="str">
        <f>"4203510306"</f>
        <v>4203510306</v>
      </c>
      <c r="C129" s="7">
        <v>850</v>
      </c>
    </row>
    <row r="130" spans="1:3" x14ac:dyDescent="0.3">
      <c r="A130" s="1" t="str">
        <f>"4203511106"</f>
        <v>4203511106</v>
      </c>
      <c r="C130" s="7">
        <v>150</v>
      </c>
    </row>
    <row r="131" spans="1:3" x14ac:dyDescent="0.3">
      <c r="A131" s="1" t="str">
        <f>"4204220506"</f>
        <v>4204220506</v>
      </c>
      <c r="C131" s="7">
        <v>500</v>
      </c>
    </row>
    <row r="132" spans="1:3" x14ac:dyDescent="0.3">
      <c r="A132" s="1" t="str">
        <f>"4212390406"</f>
        <v>4212390406</v>
      </c>
      <c r="C132" s="7">
        <v>1090</v>
      </c>
    </row>
    <row r="133" spans="1:3" x14ac:dyDescent="0.3">
      <c r="A133" s="1" t="str">
        <f>"4212640306"</f>
        <v>4212640306</v>
      </c>
      <c r="C133" s="7">
        <v>920</v>
      </c>
    </row>
    <row r="134" spans="1:3" x14ac:dyDescent="0.3">
      <c r="A134" s="1" t="str">
        <f>"4214260706"</f>
        <v>4214260706</v>
      </c>
      <c r="C134" s="7">
        <v>840</v>
      </c>
    </row>
    <row r="135" spans="1:3" x14ac:dyDescent="0.3">
      <c r="A135" s="1" t="str">
        <f>"4214260879"</f>
        <v>4214260879</v>
      </c>
      <c r="C135" s="7">
        <v>500</v>
      </c>
    </row>
    <row r="136" spans="1:3" x14ac:dyDescent="0.3">
      <c r="A136" s="1" t="str">
        <f>"4214370306"</f>
        <v>4214370306</v>
      </c>
      <c r="C136" s="7">
        <v>920</v>
      </c>
    </row>
    <row r="137" spans="1:3" x14ac:dyDescent="0.3">
      <c r="A137" s="1" t="str">
        <f>"4214960406"</f>
        <v>4214960406</v>
      </c>
      <c r="C137" s="7">
        <v>1420</v>
      </c>
    </row>
    <row r="138" spans="1:3" x14ac:dyDescent="0.3">
      <c r="A138" s="1" t="str">
        <f>"4216200306"</f>
        <v>4216200306</v>
      </c>
      <c r="C138" s="7">
        <v>840</v>
      </c>
    </row>
    <row r="139" spans="1:3" x14ac:dyDescent="0.3">
      <c r="A139" s="1" t="str">
        <f>"4216200406"</f>
        <v>4216200406</v>
      </c>
      <c r="C139" s="7">
        <v>1420</v>
      </c>
    </row>
    <row r="140" spans="1:3" x14ac:dyDescent="0.3">
      <c r="A140" s="1" t="str">
        <f>"4226320406"</f>
        <v>4226320406</v>
      </c>
      <c r="C140" s="7">
        <v>1420</v>
      </c>
    </row>
    <row r="141" spans="1:3" x14ac:dyDescent="0.3">
      <c r="A141" s="1" t="str">
        <f>"4229000406"</f>
        <v>4229000406</v>
      </c>
      <c r="C141" s="7">
        <v>1590</v>
      </c>
    </row>
    <row r="142" spans="1:3" x14ac:dyDescent="0.3">
      <c r="A142" s="1" t="str">
        <f>"4229200706"</f>
        <v>4229200706</v>
      </c>
      <c r="C142" s="7">
        <v>1090</v>
      </c>
    </row>
    <row r="143" spans="1:3" x14ac:dyDescent="0.3">
      <c r="A143" s="1" t="str">
        <f>"4229440106"</f>
        <v>4229440106</v>
      </c>
      <c r="C143" s="7">
        <v>800</v>
      </c>
    </row>
    <row r="144" spans="1:3" x14ac:dyDescent="0.3">
      <c r="A144" s="1" t="str">
        <f>"4229650106"</f>
        <v>4229650106</v>
      </c>
      <c r="C144" s="7">
        <v>670</v>
      </c>
    </row>
    <row r="145" spans="1:3" x14ac:dyDescent="0.3">
      <c r="A145" s="1" t="str">
        <f>"4229750406"</f>
        <v>4229750406</v>
      </c>
      <c r="C145" s="7">
        <v>1250</v>
      </c>
    </row>
    <row r="146" spans="1:3" x14ac:dyDescent="0.3">
      <c r="A146" s="1" t="str">
        <f>"4232400306"</f>
        <v>4232400306</v>
      </c>
      <c r="C146" s="7">
        <v>700</v>
      </c>
    </row>
    <row r="147" spans="1:3" x14ac:dyDescent="0.3">
      <c r="A147" s="1" t="str">
        <f>"4238520306"</f>
        <v>4238520306</v>
      </c>
      <c r="C147" s="7">
        <v>750</v>
      </c>
    </row>
    <row r="148" spans="1:3" x14ac:dyDescent="0.3">
      <c r="A148" s="1" t="str">
        <f>"4238530306"</f>
        <v>4238530306</v>
      </c>
      <c r="C148" s="7">
        <v>840</v>
      </c>
    </row>
    <row r="149" spans="1:3" x14ac:dyDescent="0.3">
      <c r="A149" s="1" t="str">
        <f>"4238580306"</f>
        <v>4238580306</v>
      </c>
      <c r="C149" s="7">
        <v>750</v>
      </c>
    </row>
    <row r="150" spans="1:3" x14ac:dyDescent="0.3">
      <c r="A150" s="1" t="str">
        <f>"4238580406"</f>
        <v>4238580406</v>
      </c>
      <c r="C150" s="7">
        <v>1420</v>
      </c>
    </row>
    <row r="151" spans="1:3" x14ac:dyDescent="0.3">
      <c r="A151" s="1" t="str">
        <f>"4238660106"</f>
        <v>4238660106</v>
      </c>
      <c r="C151" s="7">
        <v>1000</v>
      </c>
    </row>
    <row r="152" spans="1:3" x14ac:dyDescent="0.3">
      <c r="A152" s="1" t="str">
        <f>"4238660306"</f>
        <v>4238660306</v>
      </c>
      <c r="C152" s="7">
        <v>800</v>
      </c>
    </row>
    <row r="153" spans="1:3" x14ac:dyDescent="0.3">
      <c r="A153" s="1" t="str">
        <f>"4240100306"</f>
        <v>4240100306</v>
      </c>
      <c r="C153" s="7">
        <v>1170</v>
      </c>
    </row>
    <row r="154" spans="1:3" x14ac:dyDescent="0.3">
      <c r="A154" s="1" t="str">
        <f>"4240100406"</f>
        <v>4240100406</v>
      </c>
      <c r="C154" s="7">
        <v>1090</v>
      </c>
    </row>
    <row r="155" spans="1:3" x14ac:dyDescent="0.3">
      <c r="A155" s="1" t="str">
        <f>"4240101106"</f>
        <v>4240101106</v>
      </c>
      <c r="C155" s="7">
        <v>150</v>
      </c>
    </row>
    <row r="156" spans="1:3" x14ac:dyDescent="0.3">
      <c r="A156" s="1" t="str">
        <f>"4240200406"</f>
        <v>4240200406</v>
      </c>
      <c r="C156" s="7">
        <v>1250</v>
      </c>
    </row>
    <row r="157" spans="1:3" x14ac:dyDescent="0.3">
      <c r="A157" s="1" t="str">
        <f>"4241390206"</f>
        <v>4241390206</v>
      </c>
      <c r="C157" s="7">
        <v>940</v>
      </c>
    </row>
    <row r="158" spans="1:3" x14ac:dyDescent="0.3">
      <c r="A158" s="1" t="str">
        <f>"4242000306"</f>
        <v>4242000306</v>
      </c>
      <c r="C158" s="7">
        <v>840</v>
      </c>
    </row>
    <row r="159" spans="1:3" x14ac:dyDescent="0.3">
      <c r="A159" s="1" t="str">
        <f>"4242210306"</f>
        <v>4242210306</v>
      </c>
      <c r="C159" s="7">
        <v>420</v>
      </c>
    </row>
    <row r="160" spans="1:3" x14ac:dyDescent="0.3">
      <c r="A160" s="1" t="str">
        <f>"4242320406"</f>
        <v>4242320406</v>
      </c>
      <c r="C160" s="7">
        <v>1250</v>
      </c>
    </row>
    <row r="161" spans="1:3" x14ac:dyDescent="0.3">
      <c r="A161" s="1" t="str">
        <f>"4242321306"</f>
        <v>4242321306</v>
      </c>
      <c r="C161" s="7">
        <v>350</v>
      </c>
    </row>
    <row r="162" spans="1:3" x14ac:dyDescent="0.3">
      <c r="A162" s="1" t="str">
        <f>"4242530306"</f>
        <v>4242530306</v>
      </c>
      <c r="C162" s="7">
        <v>420</v>
      </c>
    </row>
    <row r="163" spans="1:3" x14ac:dyDescent="0.3">
      <c r="A163" s="1" t="str">
        <f>"4242540406"</f>
        <v>4242540406</v>
      </c>
      <c r="C163" s="7">
        <v>1170</v>
      </c>
    </row>
    <row r="164" spans="1:3" x14ac:dyDescent="0.3">
      <c r="A164" s="1" t="str">
        <f>"4242810406"</f>
        <v>4242810406</v>
      </c>
      <c r="C164" s="7">
        <v>1420</v>
      </c>
    </row>
    <row r="165" spans="1:3" x14ac:dyDescent="0.3">
      <c r="A165" s="1" t="str">
        <f>"4243100106"</f>
        <v>4243100106</v>
      </c>
      <c r="C165" s="7">
        <v>970</v>
      </c>
    </row>
    <row r="166" spans="1:3" x14ac:dyDescent="0.3">
      <c r="A166" s="1" t="str">
        <f>"4244490306"</f>
        <v>4244490306</v>
      </c>
      <c r="C166" s="7">
        <v>590</v>
      </c>
    </row>
    <row r="167" spans="1:3" x14ac:dyDescent="0.3">
      <c r="A167" s="1" t="str">
        <f>"4244670306"</f>
        <v>4244670306</v>
      </c>
      <c r="C167" s="7">
        <v>750</v>
      </c>
    </row>
    <row r="168" spans="1:3" x14ac:dyDescent="0.3">
      <c r="A168" s="1" t="str">
        <f>"4247530406"</f>
        <v>4247530406</v>
      </c>
      <c r="C168" s="7">
        <v>1250</v>
      </c>
    </row>
    <row r="169" spans="1:3" x14ac:dyDescent="0.3">
      <c r="A169" s="1" t="str">
        <f>"4249560406"</f>
        <v>4249560406</v>
      </c>
      <c r="C169" s="7">
        <v>1090</v>
      </c>
    </row>
    <row r="170" spans="1:3" x14ac:dyDescent="0.3">
      <c r="A170" s="1" t="str">
        <f>"4251050706"</f>
        <v>4251050706</v>
      </c>
      <c r="C170" s="7">
        <v>1420</v>
      </c>
    </row>
    <row r="171" spans="1:3" x14ac:dyDescent="0.3">
      <c r="A171" s="1" t="str">
        <f>"4251240402"</f>
        <v>4251240402</v>
      </c>
      <c r="C171" s="7">
        <v>2500</v>
      </c>
    </row>
    <row r="172" spans="1:3" x14ac:dyDescent="0.3">
      <c r="A172" s="1" t="str">
        <f>"4251820406"</f>
        <v>4251820406</v>
      </c>
      <c r="C172" s="7">
        <v>1090</v>
      </c>
    </row>
    <row r="173" spans="1:3" x14ac:dyDescent="0.3">
      <c r="A173" s="1" t="str">
        <f>"4255250306"</f>
        <v>4255250306</v>
      </c>
      <c r="C173" s="7">
        <v>490</v>
      </c>
    </row>
    <row r="174" spans="1:3" x14ac:dyDescent="0.3">
      <c r="A174" s="1" t="str">
        <f>"4255260306"</f>
        <v>4255260306</v>
      </c>
      <c r="C174" s="7">
        <v>920</v>
      </c>
    </row>
    <row r="175" spans="1:3" x14ac:dyDescent="0.3">
      <c r="A175" s="1" t="str">
        <f>"4255880406"</f>
        <v>4255880406</v>
      </c>
      <c r="C175" s="7">
        <v>1420</v>
      </c>
    </row>
    <row r="176" spans="1:3" x14ac:dyDescent="0.3">
      <c r="A176" s="1" t="str">
        <f>"4263111106"</f>
        <v>4263111106</v>
      </c>
      <c r="C176" s="7">
        <v>590</v>
      </c>
    </row>
    <row r="177" spans="1:3" x14ac:dyDescent="0.3">
      <c r="A177" s="1" t="str">
        <f>"4264680106"</f>
        <v>4264680106</v>
      </c>
      <c r="C177" s="7">
        <v>1250</v>
      </c>
    </row>
    <row r="178" spans="1:3" x14ac:dyDescent="0.3">
      <c r="A178" s="1" t="str">
        <f>"4264680706"</f>
        <v>4264680706</v>
      </c>
      <c r="C178" s="7">
        <v>1170</v>
      </c>
    </row>
    <row r="179" spans="1:3" x14ac:dyDescent="0.3">
      <c r="A179" s="1" t="str">
        <f>"4264970106"</f>
        <v>4264970106</v>
      </c>
      <c r="C179" s="7">
        <v>1000</v>
      </c>
    </row>
    <row r="180" spans="1:3" x14ac:dyDescent="0.3">
      <c r="A180" s="1" t="str">
        <f>"4265070417"</f>
        <v>4265070417</v>
      </c>
      <c r="C180" s="7">
        <v>1200</v>
      </c>
    </row>
    <row r="181" spans="1:3" x14ac:dyDescent="0.3">
      <c r="A181" s="1" t="str">
        <f>"4266060306"</f>
        <v>4266060306</v>
      </c>
      <c r="C181" s="7">
        <v>870</v>
      </c>
    </row>
    <row r="182" spans="1:3" x14ac:dyDescent="0.3">
      <c r="A182" s="1" t="str">
        <f>"4266060406"</f>
        <v>4266060406</v>
      </c>
      <c r="C182" s="7">
        <v>1090</v>
      </c>
    </row>
    <row r="183" spans="1:3" x14ac:dyDescent="0.3">
      <c r="A183" s="1" t="str">
        <f>"4266960402"</f>
        <v>4266960402</v>
      </c>
      <c r="C183" s="7">
        <v>1200</v>
      </c>
    </row>
    <row r="184" spans="1:3" x14ac:dyDescent="0.3">
      <c r="A184" s="1" t="str">
        <f>"4266960417"</f>
        <v>4266960417</v>
      </c>
      <c r="C184" s="7">
        <v>1200</v>
      </c>
    </row>
    <row r="185" spans="1:3" x14ac:dyDescent="0.3">
      <c r="A185" s="1" t="str">
        <f>"4267450206"</f>
        <v>4267450206</v>
      </c>
      <c r="C185" s="7">
        <v>420</v>
      </c>
    </row>
    <row r="186" spans="1:3" x14ac:dyDescent="0.3">
      <c r="A186" s="1" t="str">
        <f>"4267450406"</f>
        <v>4267450406</v>
      </c>
      <c r="C186" s="7">
        <v>1250</v>
      </c>
    </row>
    <row r="187" spans="1:3" x14ac:dyDescent="0.3">
      <c r="A187" s="1" t="str">
        <f>"4268020306"</f>
        <v>4268020306</v>
      </c>
      <c r="C187" s="7">
        <v>750</v>
      </c>
    </row>
    <row r="188" spans="1:3" x14ac:dyDescent="0.3">
      <c r="A188" s="1" t="str">
        <f>"4268020402"</f>
        <v>4268020402</v>
      </c>
      <c r="C188" s="7">
        <v>850</v>
      </c>
    </row>
    <row r="189" spans="1:3" x14ac:dyDescent="0.3">
      <c r="A189" s="1" t="str">
        <f>"4268020406"</f>
        <v>4268020406</v>
      </c>
      <c r="C189" s="7">
        <v>1250</v>
      </c>
    </row>
    <row r="190" spans="1:3" x14ac:dyDescent="0.3">
      <c r="A190" s="1" t="str">
        <f>"4268040406"</f>
        <v>4268040406</v>
      </c>
      <c r="C190" s="7">
        <v>1250</v>
      </c>
    </row>
    <row r="191" spans="1:3" x14ac:dyDescent="0.3">
      <c r="A191" s="1" t="str">
        <f>"4270140406"</f>
        <v>4270140406</v>
      </c>
      <c r="C191" s="7">
        <v>1420</v>
      </c>
    </row>
    <row r="192" spans="1:3" x14ac:dyDescent="0.3">
      <c r="A192" s="1" t="str">
        <f>"4278010406"</f>
        <v>4278010406</v>
      </c>
      <c r="C192" s="7">
        <v>150</v>
      </c>
    </row>
    <row r="193" spans="1:3" x14ac:dyDescent="0.3">
      <c r="A193" s="1" t="str">
        <f>"4280000406"</f>
        <v>4280000406</v>
      </c>
      <c r="C193" s="7">
        <v>950</v>
      </c>
    </row>
    <row r="194" spans="1:3" x14ac:dyDescent="0.3">
      <c r="A194" s="1" t="str">
        <f>"4280010406"</f>
        <v>4280010406</v>
      </c>
      <c r="C194" s="7">
        <v>950</v>
      </c>
    </row>
    <row r="195" spans="1:3" x14ac:dyDescent="0.3">
      <c r="A195" s="1" t="str">
        <f>"4280020406"</f>
        <v>4280020406</v>
      </c>
      <c r="C195" s="7">
        <v>1420</v>
      </c>
    </row>
    <row r="196" spans="1:3" x14ac:dyDescent="0.3">
      <c r="A196" s="1" t="str">
        <f>"50000009484"</f>
        <v>50000009484</v>
      </c>
      <c r="C196" s="7">
        <v>15</v>
      </c>
    </row>
    <row r="197" spans="1:3" x14ac:dyDescent="0.3">
      <c r="A197" s="1" t="str">
        <f>"500302103"</f>
        <v>500302103</v>
      </c>
      <c r="C197" s="7">
        <v>265</v>
      </c>
    </row>
    <row r="198" spans="1:3" x14ac:dyDescent="0.3">
      <c r="A198" s="1" t="str">
        <f>"500304103"</f>
        <v>500304103</v>
      </c>
      <c r="C198" s="7">
        <v>170</v>
      </c>
    </row>
    <row r="199" spans="1:3" x14ac:dyDescent="0.3">
      <c r="A199" s="1" t="str">
        <f>"50030510384"</f>
        <v>50030510384</v>
      </c>
      <c r="C199" s="7">
        <v>265</v>
      </c>
    </row>
    <row r="200" spans="1:3" x14ac:dyDescent="0.3">
      <c r="A200" s="1" t="str">
        <f>"500307103"</f>
        <v>500307103</v>
      </c>
      <c r="C200" s="7">
        <v>315</v>
      </c>
    </row>
    <row r="201" spans="1:3" x14ac:dyDescent="0.3">
      <c r="A201" s="1" t="str">
        <f>"500308103"</f>
        <v>500308103</v>
      </c>
      <c r="C201" s="7">
        <v>420</v>
      </c>
    </row>
    <row r="202" spans="1:3" x14ac:dyDescent="0.3">
      <c r="A202" s="1" t="str">
        <f>"50031010343"</f>
        <v>50031010343</v>
      </c>
      <c r="C202" s="7">
        <v>200</v>
      </c>
    </row>
    <row r="203" spans="1:3" x14ac:dyDescent="0.3">
      <c r="A203" s="1" t="str">
        <f>"50031010344"</f>
        <v>50031010344</v>
      </c>
      <c r="C203" s="7">
        <v>200</v>
      </c>
    </row>
    <row r="204" spans="1:3" x14ac:dyDescent="0.3">
      <c r="A204" s="1" t="str">
        <f>"500410103"</f>
        <v>500410103</v>
      </c>
      <c r="C204" s="7">
        <v>200</v>
      </c>
    </row>
    <row r="205" spans="1:3" x14ac:dyDescent="0.3">
      <c r="A205" s="1" t="str">
        <f>"500410203"</f>
        <v>500410203</v>
      </c>
      <c r="C205" s="7">
        <v>200</v>
      </c>
    </row>
    <row r="206" spans="1:3" x14ac:dyDescent="0.3">
      <c r="A206" s="1" t="str">
        <f>"501017103"</f>
        <v>501017103</v>
      </c>
      <c r="C206" s="7">
        <v>305</v>
      </c>
    </row>
    <row r="207" spans="1:3" x14ac:dyDescent="0.3">
      <c r="A207" s="1" t="str">
        <f>"5012014147"</f>
        <v>5012014147</v>
      </c>
      <c r="C207" s="7">
        <v>1050</v>
      </c>
    </row>
    <row r="208" spans="1:3" x14ac:dyDescent="0.3">
      <c r="A208" s="1" t="str">
        <f>"501214103"</f>
        <v>501214103</v>
      </c>
      <c r="C208" s="7">
        <v>275</v>
      </c>
    </row>
    <row r="209" spans="1:3" x14ac:dyDescent="0.3">
      <c r="A209" s="1" t="str">
        <f>"501214108"</f>
        <v>501214108</v>
      </c>
      <c r="C209" s="7">
        <v>275</v>
      </c>
    </row>
    <row r="210" spans="1:3" x14ac:dyDescent="0.3">
      <c r="A210" s="1" t="str">
        <f>"501221103"</f>
        <v>501221103</v>
      </c>
      <c r="C210" s="7">
        <v>390</v>
      </c>
    </row>
    <row r="211" spans="1:3" x14ac:dyDescent="0.3">
      <c r="A211" s="1" t="str">
        <f>"50122110393"</f>
        <v>50122110393</v>
      </c>
      <c r="C211" s="7">
        <v>390</v>
      </c>
    </row>
    <row r="212" spans="1:3" x14ac:dyDescent="0.3">
      <c r="A212" s="1" t="str">
        <f>"50140110344"</f>
        <v>50140110344</v>
      </c>
      <c r="C212" s="7">
        <v>200</v>
      </c>
    </row>
    <row r="213" spans="1:3" x14ac:dyDescent="0.3">
      <c r="A213" s="1" t="str">
        <f>"50140210344"</f>
        <v>50140210344</v>
      </c>
      <c r="C213" s="7">
        <v>265</v>
      </c>
    </row>
    <row r="214" spans="1:3" x14ac:dyDescent="0.3">
      <c r="A214" s="1" t="str">
        <f>"501402203"</f>
        <v>501402203</v>
      </c>
      <c r="C214" s="7">
        <v>400</v>
      </c>
    </row>
    <row r="215" spans="1:3" x14ac:dyDescent="0.3">
      <c r="A215" s="1" t="str">
        <f>"501404103"</f>
        <v>501404103</v>
      </c>
      <c r="C215" s="7">
        <v>265</v>
      </c>
    </row>
    <row r="216" spans="1:3" x14ac:dyDescent="0.3">
      <c r="A216" s="1" t="str">
        <f>"50142020384"</f>
        <v>50142020384</v>
      </c>
      <c r="C216" s="7">
        <v>265</v>
      </c>
    </row>
    <row r="217" spans="1:3" x14ac:dyDescent="0.3">
      <c r="A217" s="1" t="str">
        <f>"50142320344"</f>
        <v>50142320344</v>
      </c>
      <c r="C217" s="7">
        <v>295</v>
      </c>
    </row>
    <row r="218" spans="1:3" x14ac:dyDescent="0.3">
      <c r="A218" s="1" t="str">
        <f>"501454108"</f>
        <v>501454108</v>
      </c>
      <c r="C218" s="7">
        <v>190</v>
      </c>
    </row>
    <row r="219" spans="1:3" x14ac:dyDescent="0.3">
      <c r="A219" s="1" t="str">
        <f>"501455108"</f>
        <v>501455108</v>
      </c>
      <c r="C219" s="7">
        <v>295</v>
      </c>
    </row>
    <row r="220" spans="1:3" x14ac:dyDescent="0.3">
      <c r="A220" s="1" t="str">
        <f>"501477103"</f>
        <v>501477103</v>
      </c>
      <c r="C220" s="7">
        <v>265</v>
      </c>
    </row>
    <row r="221" spans="1:3" x14ac:dyDescent="0.3">
      <c r="A221" s="1" t="str">
        <f>"501477208"</f>
        <v>501477208</v>
      </c>
      <c r="C221" s="7">
        <v>180</v>
      </c>
    </row>
    <row r="222" spans="1:3" x14ac:dyDescent="0.3">
      <c r="A222" s="1" t="str">
        <f>"50151810387"</f>
        <v>50151810387</v>
      </c>
      <c r="C222" s="7">
        <v>525</v>
      </c>
    </row>
    <row r="223" spans="1:3" x14ac:dyDescent="0.3">
      <c r="A223" s="1" t="str">
        <f>"501522208"</f>
        <v>501522208</v>
      </c>
      <c r="C223" s="7">
        <v>180</v>
      </c>
    </row>
    <row r="224" spans="1:3" x14ac:dyDescent="0.3">
      <c r="A224" s="1" t="str">
        <f>"501525108"</f>
        <v>501525108</v>
      </c>
      <c r="C224" s="7">
        <v>255</v>
      </c>
    </row>
    <row r="225" spans="1:3" x14ac:dyDescent="0.3">
      <c r="A225" s="1" t="str">
        <f>"501533108"</f>
        <v>501533108</v>
      </c>
      <c r="C225" s="7">
        <v>210</v>
      </c>
    </row>
    <row r="226" spans="1:3" x14ac:dyDescent="0.3">
      <c r="A226" s="1" t="str">
        <f>"501533208"</f>
        <v>501533208</v>
      </c>
      <c r="C226" s="7">
        <v>190</v>
      </c>
    </row>
    <row r="227" spans="1:3" x14ac:dyDescent="0.3">
      <c r="A227" s="1" t="str">
        <f>"501537208"</f>
        <v>501537208</v>
      </c>
      <c r="C227" s="7">
        <v>190</v>
      </c>
    </row>
    <row r="228" spans="1:3" x14ac:dyDescent="0.3">
      <c r="A228" s="1" t="str">
        <f>"501538108"</f>
        <v>501538108</v>
      </c>
      <c r="C228" s="7">
        <v>210</v>
      </c>
    </row>
    <row r="229" spans="1:3" x14ac:dyDescent="0.3">
      <c r="A229" s="1" t="str">
        <f>"501538208"</f>
        <v>501538208</v>
      </c>
      <c r="C229" s="7">
        <v>210</v>
      </c>
    </row>
    <row r="230" spans="1:3" x14ac:dyDescent="0.3">
      <c r="A230" s="1" t="str">
        <f>"501539108"</f>
        <v>501539108</v>
      </c>
      <c r="C230" s="7">
        <v>350</v>
      </c>
    </row>
    <row r="231" spans="1:3" x14ac:dyDescent="0.3">
      <c r="A231" s="1" t="str">
        <f>"5015392031"</f>
        <v>5015392031</v>
      </c>
      <c r="C231" s="7">
        <v>350</v>
      </c>
    </row>
    <row r="232" spans="1:3" x14ac:dyDescent="0.3">
      <c r="A232" s="1" t="str">
        <f>"501540208"</f>
        <v>501540208</v>
      </c>
      <c r="C232" s="7">
        <v>350</v>
      </c>
    </row>
    <row r="233" spans="1:3" x14ac:dyDescent="0.3">
      <c r="A233" s="1" t="str">
        <f>"501573108"</f>
        <v>501573108</v>
      </c>
      <c r="C233" s="7">
        <v>255</v>
      </c>
    </row>
    <row r="234" spans="1:3" x14ac:dyDescent="0.3">
      <c r="A234" s="1" t="str">
        <f>"50180410384"</f>
        <v>50180410384</v>
      </c>
      <c r="C234" s="7">
        <v>685</v>
      </c>
    </row>
    <row r="235" spans="1:3" x14ac:dyDescent="0.3">
      <c r="A235" s="1" t="str">
        <f>"501807103"</f>
        <v>501807103</v>
      </c>
      <c r="C235" s="7">
        <v>1250</v>
      </c>
    </row>
    <row r="236" spans="1:3" x14ac:dyDescent="0.3">
      <c r="A236" s="1" t="str">
        <f>"501807203"</f>
        <v>501807203</v>
      </c>
      <c r="C236" s="7">
        <v>1250</v>
      </c>
    </row>
    <row r="237" spans="1:3" x14ac:dyDescent="0.3">
      <c r="A237" s="1" t="str">
        <f>"50181610384"</f>
        <v>50181610384</v>
      </c>
      <c r="C237" s="7">
        <v>620</v>
      </c>
    </row>
    <row r="238" spans="1:3" x14ac:dyDescent="0.3">
      <c r="A238" s="1" t="str">
        <f>"50181620384"</f>
        <v>50181620384</v>
      </c>
      <c r="C238" s="7">
        <v>620</v>
      </c>
    </row>
    <row r="239" spans="1:3" x14ac:dyDescent="0.3">
      <c r="A239" s="1" t="str">
        <f>"50181720398"</f>
        <v>50181720398</v>
      </c>
      <c r="C239" s="7">
        <v>630</v>
      </c>
    </row>
    <row r="240" spans="1:3" x14ac:dyDescent="0.3">
      <c r="A240" s="1" t="str">
        <f>"501907203"</f>
        <v>501907203</v>
      </c>
      <c r="C240" s="7">
        <v>190</v>
      </c>
    </row>
    <row r="241" spans="1:3" x14ac:dyDescent="0.3">
      <c r="A241" s="1" t="str">
        <f>"501908203"</f>
        <v>501908203</v>
      </c>
      <c r="C241" s="7">
        <v>190</v>
      </c>
    </row>
    <row r="242" spans="1:3" x14ac:dyDescent="0.3">
      <c r="A242" s="1" t="str">
        <f>"50191110384"</f>
        <v>50191110384</v>
      </c>
      <c r="C242" s="7">
        <v>170</v>
      </c>
    </row>
    <row r="243" spans="1:3" x14ac:dyDescent="0.3">
      <c r="A243" s="1" t="str">
        <f>"502005103"</f>
        <v>502005103</v>
      </c>
      <c r="C243" s="7">
        <v>235</v>
      </c>
    </row>
    <row r="244" spans="1:3" x14ac:dyDescent="0.3">
      <c r="A244" s="1" t="str">
        <f>"502014103"</f>
        <v>502014103</v>
      </c>
      <c r="C244" s="7">
        <v>210</v>
      </c>
    </row>
    <row r="245" spans="1:3" x14ac:dyDescent="0.3">
      <c r="A245" s="1" t="str">
        <f>"502023103"</f>
        <v>502023103</v>
      </c>
      <c r="C245" s="7">
        <v>295</v>
      </c>
    </row>
    <row r="246" spans="1:3" x14ac:dyDescent="0.3">
      <c r="A246" s="1" t="str">
        <f>"50202310398"</f>
        <v>50202310398</v>
      </c>
      <c r="C246" s="7">
        <v>295</v>
      </c>
    </row>
    <row r="247" spans="1:3" x14ac:dyDescent="0.3">
      <c r="A247" s="1" t="str">
        <f>"50202620898"</f>
        <v>50202620898</v>
      </c>
      <c r="C247" s="7">
        <v>200</v>
      </c>
    </row>
    <row r="248" spans="1:3" x14ac:dyDescent="0.3">
      <c r="A248" s="1" t="str">
        <f>"502101208"</f>
        <v>502101208</v>
      </c>
      <c r="C248" s="7">
        <v>210</v>
      </c>
    </row>
    <row r="249" spans="1:3" x14ac:dyDescent="0.3">
      <c r="A249" s="1" t="str">
        <f>"502105103"</f>
        <v>502105103</v>
      </c>
      <c r="C249" s="7">
        <v>210</v>
      </c>
    </row>
    <row r="250" spans="1:3" x14ac:dyDescent="0.3">
      <c r="A250" s="1" t="str">
        <f>"5021061031"</f>
        <v>5021061031</v>
      </c>
      <c r="C250" s="7">
        <v>160</v>
      </c>
    </row>
    <row r="251" spans="1:3" x14ac:dyDescent="0.3">
      <c r="A251" s="1" t="str">
        <f>"502121103"</f>
        <v>502121103</v>
      </c>
      <c r="C251" s="7">
        <v>255</v>
      </c>
    </row>
    <row r="252" spans="1:3" x14ac:dyDescent="0.3">
      <c r="A252" s="1" t="str">
        <f>"502619208"</f>
        <v>502619208</v>
      </c>
      <c r="C252" s="7">
        <v>235</v>
      </c>
    </row>
    <row r="253" spans="1:3" x14ac:dyDescent="0.3">
      <c r="A253" s="1" t="str">
        <f>"50262810344"</f>
        <v>50262810344</v>
      </c>
      <c r="C253" s="7">
        <v>305</v>
      </c>
    </row>
    <row r="254" spans="1:3" x14ac:dyDescent="0.3">
      <c r="A254" s="1" t="str">
        <f>"50271510384"</f>
        <v>50271510384</v>
      </c>
      <c r="C254" s="7">
        <v>1250</v>
      </c>
    </row>
    <row r="255" spans="1:3" x14ac:dyDescent="0.3">
      <c r="A255" s="1" t="str">
        <f>"502715203"</f>
        <v>502715203</v>
      </c>
      <c r="C255" s="7">
        <v>1250</v>
      </c>
    </row>
    <row r="256" spans="1:3" x14ac:dyDescent="0.3">
      <c r="A256" s="1" t="str">
        <f>"50272910343"</f>
        <v>50272910343</v>
      </c>
      <c r="C256" s="7">
        <v>725</v>
      </c>
    </row>
    <row r="257" spans="1:3" x14ac:dyDescent="0.3">
      <c r="A257" s="1" t="str">
        <f>"502729203"</f>
        <v>502729203</v>
      </c>
      <c r="C257" s="7">
        <v>945</v>
      </c>
    </row>
    <row r="258" spans="1:3" x14ac:dyDescent="0.3">
      <c r="A258" s="1" t="str">
        <f>"50280202298"</f>
        <v>50280202298</v>
      </c>
      <c r="C258" s="7">
        <v>65</v>
      </c>
    </row>
    <row r="259" spans="1:3" x14ac:dyDescent="0.3">
      <c r="A259" s="1" t="str">
        <f>"50280202398"</f>
        <v>50280202398</v>
      </c>
      <c r="C259" s="7">
        <v>75</v>
      </c>
    </row>
    <row r="260" spans="1:3" x14ac:dyDescent="0.3">
      <c r="A260" s="1" t="str">
        <f>"50280202498"</f>
        <v>50280202498</v>
      </c>
      <c r="C260" s="7">
        <v>85</v>
      </c>
    </row>
    <row r="261" spans="1:3" x14ac:dyDescent="0.3">
      <c r="A261" s="1" t="str">
        <f>"50296510343"</f>
        <v>50296510343</v>
      </c>
      <c r="C261" s="7">
        <v>200</v>
      </c>
    </row>
    <row r="262" spans="1:3" x14ac:dyDescent="0.3">
      <c r="A262" s="1" t="str">
        <f>"50296510365"</f>
        <v>50296510365</v>
      </c>
      <c r="C262" s="7">
        <v>265</v>
      </c>
    </row>
    <row r="263" spans="1:3" x14ac:dyDescent="0.3">
      <c r="A263" s="1" t="str">
        <f>"50296520344"</f>
        <v>50296520344</v>
      </c>
      <c r="C263" s="7">
        <v>265</v>
      </c>
    </row>
    <row r="264" spans="1:3" x14ac:dyDescent="0.3">
      <c r="A264" s="1" t="str">
        <f>"503050064"</f>
        <v>503050064</v>
      </c>
      <c r="C264" s="7">
        <v>35</v>
      </c>
    </row>
    <row r="265" spans="1:3" x14ac:dyDescent="0.3">
      <c r="A265" s="1" t="str">
        <f>"50321010343"</f>
        <v>50321010343</v>
      </c>
      <c r="C265" s="7">
        <v>200</v>
      </c>
    </row>
    <row r="266" spans="1:3" x14ac:dyDescent="0.3">
      <c r="A266" s="1" t="str">
        <f>"50321010344"</f>
        <v>50321010344</v>
      </c>
      <c r="C266" s="7">
        <v>200</v>
      </c>
    </row>
    <row r="267" spans="1:3" x14ac:dyDescent="0.3">
      <c r="A267" s="1" t="str">
        <f>"503220103"</f>
        <v>503220103</v>
      </c>
      <c r="C267" s="7">
        <v>235</v>
      </c>
    </row>
    <row r="268" spans="1:3" x14ac:dyDescent="0.3">
      <c r="A268" s="1" t="str">
        <f>"50322320398"</f>
        <v>50322320398</v>
      </c>
      <c r="C268" s="7">
        <v>525</v>
      </c>
    </row>
    <row r="269" spans="1:3" x14ac:dyDescent="0.3">
      <c r="A269" s="1" t="str">
        <f>"50322320898"</f>
        <v>50322320898</v>
      </c>
      <c r="C269" s="7">
        <v>410</v>
      </c>
    </row>
    <row r="270" spans="1:3" x14ac:dyDescent="0.3">
      <c r="A270" s="1" t="str">
        <f>"503228103"</f>
        <v>503228103</v>
      </c>
      <c r="C270" s="7">
        <v>610</v>
      </c>
    </row>
    <row r="271" spans="1:3" x14ac:dyDescent="0.3">
      <c r="A271" s="1" t="str">
        <f>"503230103"</f>
        <v>503230103</v>
      </c>
      <c r="C271" s="7">
        <v>190</v>
      </c>
    </row>
    <row r="272" spans="1:3" x14ac:dyDescent="0.3">
      <c r="A272" s="1" t="str">
        <f>"503231103"</f>
        <v>503231103</v>
      </c>
      <c r="C272" s="7">
        <v>295</v>
      </c>
    </row>
    <row r="273" spans="1:3" x14ac:dyDescent="0.3">
      <c r="A273" s="1" t="str">
        <f>"503234103"</f>
        <v>503234103</v>
      </c>
      <c r="C273" s="7">
        <v>315</v>
      </c>
    </row>
    <row r="274" spans="1:3" x14ac:dyDescent="0.3">
      <c r="A274" s="1" t="str">
        <f>"503242103"</f>
        <v>503242103</v>
      </c>
      <c r="C274" s="7">
        <v>315</v>
      </c>
    </row>
    <row r="275" spans="1:3" x14ac:dyDescent="0.3">
      <c r="A275" s="1" t="str">
        <f>"50324510343"</f>
        <v>50324510343</v>
      </c>
      <c r="C275" s="7">
        <v>200</v>
      </c>
    </row>
    <row r="276" spans="1:3" x14ac:dyDescent="0.3">
      <c r="A276" s="1" t="str">
        <f>"50324510344"</f>
        <v>50324510344</v>
      </c>
      <c r="C276" s="7">
        <v>200</v>
      </c>
    </row>
    <row r="277" spans="1:3" x14ac:dyDescent="0.3">
      <c r="A277" s="1" t="str">
        <f>"503711103"</f>
        <v>503711103</v>
      </c>
      <c r="C277" s="7">
        <v>340</v>
      </c>
    </row>
    <row r="278" spans="1:3" x14ac:dyDescent="0.3">
      <c r="A278" s="1" t="str">
        <f>"503803103"</f>
        <v>503803103</v>
      </c>
      <c r="C278" s="7">
        <v>265</v>
      </c>
    </row>
    <row r="279" spans="1:3" x14ac:dyDescent="0.3">
      <c r="A279" s="1" t="str">
        <f>"50381010384"</f>
        <v>50381010384</v>
      </c>
      <c r="C279" s="7">
        <v>180</v>
      </c>
    </row>
    <row r="280" spans="1:3" x14ac:dyDescent="0.3">
      <c r="A280" s="1" t="str">
        <f>"503823103"</f>
        <v>503823103</v>
      </c>
      <c r="C280" s="7">
        <v>105</v>
      </c>
    </row>
    <row r="281" spans="1:3" x14ac:dyDescent="0.3">
      <c r="A281" s="1" t="str">
        <f>"50382410384"</f>
        <v>50382410384</v>
      </c>
      <c r="C281" s="7">
        <v>350</v>
      </c>
    </row>
    <row r="282" spans="1:3" x14ac:dyDescent="0.3">
      <c r="A282" s="1" t="str">
        <f>"503826103"</f>
        <v>503826103</v>
      </c>
      <c r="C282" s="7">
        <v>350</v>
      </c>
    </row>
    <row r="283" spans="1:3" x14ac:dyDescent="0.3">
      <c r="A283" s="1" t="str">
        <f>"50382620384"</f>
        <v>50382620384</v>
      </c>
      <c r="C283" s="7">
        <v>315</v>
      </c>
    </row>
    <row r="284" spans="1:3" x14ac:dyDescent="0.3">
      <c r="A284" s="1" t="str">
        <f>"503830103"</f>
        <v>503830103</v>
      </c>
      <c r="C284" s="7">
        <v>235</v>
      </c>
    </row>
    <row r="285" spans="1:3" x14ac:dyDescent="0.3">
      <c r="A285" s="1" t="str">
        <f>"503831103"</f>
        <v>503831103</v>
      </c>
      <c r="C285" s="7">
        <v>285</v>
      </c>
    </row>
    <row r="286" spans="1:3" x14ac:dyDescent="0.3">
      <c r="A286" s="1" t="str">
        <f>"50383110384"</f>
        <v>50383110384</v>
      </c>
      <c r="C286" s="7">
        <v>285</v>
      </c>
    </row>
    <row r="287" spans="1:3" x14ac:dyDescent="0.3">
      <c r="A287" s="1" t="str">
        <f>"503833103"</f>
        <v>503833103</v>
      </c>
      <c r="C287" s="7">
        <v>265</v>
      </c>
    </row>
    <row r="288" spans="1:3" x14ac:dyDescent="0.3">
      <c r="A288" s="1" t="str">
        <f>"503836103"</f>
        <v>503836103</v>
      </c>
      <c r="C288" s="7">
        <v>360</v>
      </c>
    </row>
    <row r="289" spans="1:3" x14ac:dyDescent="0.3">
      <c r="A289" s="1" t="str">
        <f>"50383710393"</f>
        <v>50383710393</v>
      </c>
      <c r="C289" s="7">
        <v>190</v>
      </c>
    </row>
    <row r="290" spans="1:3" x14ac:dyDescent="0.3">
      <c r="A290" s="1" t="str">
        <f>"50383810344"</f>
        <v>50383810344</v>
      </c>
      <c r="C290" s="7">
        <v>265</v>
      </c>
    </row>
    <row r="291" spans="1:3" x14ac:dyDescent="0.3">
      <c r="A291" s="1" t="str">
        <f>"50385910398"</f>
        <v>50385910398</v>
      </c>
      <c r="C291" s="7">
        <v>265</v>
      </c>
    </row>
    <row r="292" spans="1:3" x14ac:dyDescent="0.3">
      <c r="A292" s="1" t="str">
        <f>"50390210898"</f>
        <v>50390210898</v>
      </c>
      <c r="C292" s="7">
        <v>265</v>
      </c>
    </row>
    <row r="293" spans="1:3" x14ac:dyDescent="0.3">
      <c r="A293" s="1" t="str">
        <f>"503903103"</f>
        <v>503903103</v>
      </c>
      <c r="C293" s="7">
        <v>190</v>
      </c>
    </row>
    <row r="294" spans="1:3" x14ac:dyDescent="0.3">
      <c r="A294" s="1" t="str">
        <f>"503912203"</f>
        <v>503912203</v>
      </c>
      <c r="C294" s="7">
        <v>190</v>
      </c>
    </row>
    <row r="295" spans="1:3" x14ac:dyDescent="0.3">
      <c r="A295" s="1" t="str">
        <f>"50391310343"</f>
        <v>50391310343</v>
      </c>
      <c r="C295" s="7">
        <v>265</v>
      </c>
    </row>
    <row r="296" spans="1:3" x14ac:dyDescent="0.3">
      <c r="A296" s="1" t="str">
        <f>"503920103"</f>
        <v>503920103</v>
      </c>
      <c r="C296" s="7">
        <v>210</v>
      </c>
    </row>
    <row r="297" spans="1:3" x14ac:dyDescent="0.3">
      <c r="A297" s="1" t="str">
        <f>"5039201031"</f>
        <v>5039201031</v>
      </c>
      <c r="C297" s="7">
        <v>210</v>
      </c>
    </row>
    <row r="298" spans="1:3" x14ac:dyDescent="0.3">
      <c r="A298" s="1" t="str">
        <f>"503931103"</f>
        <v>503931103</v>
      </c>
      <c r="C298" s="7">
        <v>235</v>
      </c>
    </row>
    <row r="299" spans="1:3" x14ac:dyDescent="0.3">
      <c r="A299" s="1" t="str">
        <f>"50393110344"</f>
        <v>50393110344</v>
      </c>
      <c r="C299" s="7">
        <v>235</v>
      </c>
    </row>
    <row r="300" spans="1:3" x14ac:dyDescent="0.3">
      <c r="A300" s="1" t="str">
        <f>"503932103"</f>
        <v>503932103</v>
      </c>
      <c r="C300" s="7">
        <v>200</v>
      </c>
    </row>
    <row r="301" spans="1:3" x14ac:dyDescent="0.3">
      <c r="A301" s="1" t="str">
        <f>"50393210387"</f>
        <v>50393210387</v>
      </c>
      <c r="C301" s="7">
        <v>200</v>
      </c>
    </row>
    <row r="302" spans="1:3" x14ac:dyDescent="0.3">
      <c r="A302" s="1" t="str">
        <f>"503933103"</f>
        <v>503933103</v>
      </c>
      <c r="C302" s="7">
        <v>265</v>
      </c>
    </row>
    <row r="303" spans="1:3" x14ac:dyDescent="0.3">
      <c r="A303" s="1" t="str">
        <f>"503953103"</f>
        <v>503953103</v>
      </c>
      <c r="C303" s="7">
        <v>295</v>
      </c>
    </row>
    <row r="304" spans="1:3" x14ac:dyDescent="0.3">
      <c r="A304" s="1" t="str">
        <f>"50395310398"</f>
        <v>50395310398</v>
      </c>
      <c r="C304" s="7">
        <v>295</v>
      </c>
    </row>
    <row r="305" spans="1:3" x14ac:dyDescent="0.3">
      <c r="A305" s="1" t="str">
        <f>"50396010343"</f>
        <v>50396010343</v>
      </c>
      <c r="C305" s="7">
        <v>265</v>
      </c>
    </row>
    <row r="306" spans="1:3" x14ac:dyDescent="0.3">
      <c r="A306" s="1" t="str">
        <f>"50396010344"</f>
        <v>50396010344</v>
      </c>
      <c r="C306" s="7">
        <v>265</v>
      </c>
    </row>
    <row r="307" spans="1:3" x14ac:dyDescent="0.3">
      <c r="A307" s="1" t="str">
        <f>"50400282084"</f>
        <v>50400282084</v>
      </c>
      <c r="C307" s="7">
        <v>45</v>
      </c>
    </row>
    <row r="308" spans="1:3" x14ac:dyDescent="0.3">
      <c r="A308" s="1" t="str">
        <f>"50400282098"</f>
        <v>50400282098</v>
      </c>
      <c r="C308" s="7">
        <v>75</v>
      </c>
    </row>
    <row r="309" spans="1:3" x14ac:dyDescent="0.3">
      <c r="A309" s="1" t="str">
        <f>"50400283098"</f>
        <v>50400283098</v>
      </c>
      <c r="C309" s="7">
        <v>75</v>
      </c>
    </row>
    <row r="310" spans="1:3" x14ac:dyDescent="0.3">
      <c r="A310" s="1" t="str">
        <f>"504003103"</f>
        <v>504003103</v>
      </c>
      <c r="C310" s="7">
        <v>295</v>
      </c>
    </row>
    <row r="311" spans="1:3" x14ac:dyDescent="0.3">
      <c r="A311" s="1" t="str">
        <f>"504008103"</f>
        <v>504008103</v>
      </c>
      <c r="C311" s="7">
        <v>275</v>
      </c>
    </row>
    <row r="312" spans="1:3" x14ac:dyDescent="0.3">
      <c r="A312" s="1" t="str">
        <f>"504025103"</f>
        <v>504025103</v>
      </c>
      <c r="C312" s="7">
        <v>275</v>
      </c>
    </row>
    <row r="313" spans="1:3" x14ac:dyDescent="0.3">
      <c r="A313" s="1" t="str">
        <f>"504032103"</f>
        <v>504032103</v>
      </c>
      <c r="C313" s="7">
        <v>340</v>
      </c>
    </row>
    <row r="314" spans="1:3" x14ac:dyDescent="0.3">
      <c r="A314" s="1" t="str">
        <f>"50403310393"</f>
        <v>50403310393</v>
      </c>
      <c r="C314" s="7">
        <v>370</v>
      </c>
    </row>
    <row r="315" spans="1:3" x14ac:dyDescent="0.3">
      <c r="A315" s="1" t="str">
        <f>"504048103"</f>
        <v>504048103</v>
      </c>
      <c r="C315" s="7">
        <v>295</v>
      </c>
    </row>
    <row r="316" spans="1:3" x14ac:dyDescent="0.3">
      <c r="A316" s="1" t="str">
        <f>"504061103"</f>
        <v>504061103</v>
      </c>
      <c r="C316" s="7">
        <v>400</v>
      </c>
    </row>
    <row r="317" spans="1:3" x14ac:dyDescent="0.3">
      <c r="A317" s="1" t="str">
        <f>"50408010384"</f>
        <v>50408010384</v>
      </c>
      <c r="C317" s="7">
        <v>685</v>
      </c>
    </row>
    <row r="318" spans="1:3" x14ac:dyDescent="0.3">
      <c r="A318" s="1" t="str">
        <f>"504102103"</f>
        <v>504102103</v>
      </c>
      <c r="C318" s="7">
        <v>1300</v>
      </c>
    </row>
    <row r="319" spans="1:3" x14ac:dyDescent="0.3">
      <c r="A319" s="1" t="str">
        <f>"50410211384"</f>
        <v>50410211384</v>
      </c>
      <c r="C319" s="7">
        <v>1300</v>
      </c>
    </row>
    <row r="320" spans="1:3" x14ac:dyDescent="0.3">
      <c r="A320" s="1" t="str">
        <f>"504203103"</f>
        <v>504203103</v>
      </c>
      <c r="C320" s="7">
        <v>235</v>
      </c>
    </row>
    <row r="321" spans="1:3" x14ac:dyDescent="0.3">
      <c r="A321" s="1" t="str">
        <f>"5042031031"</f>
        <v>5042031031</v>
      </c>
      <c r="C321" s="7">
        <v>235</v>
      </c>
    </row>
    <row r="322" spans="1:3" x14ac:dyDescent="0.3">
      <c r="A322" s="1" t="str">
        <f>"504206103"</f>
        <v>504206103</v>
      </c>
      <c r="C322" s="7">
        <v>305</v>
      </c>
    </row>
    <row r="323" spans="1:3" x14ac:dyDescent="0.3">
      <c r="A323" s="1" t="str">
        <f>"50420810384"</f>
        <v>50420810384</v>
      </c>
      <c r="C323" s="7">
        <v>315</v>
      </c>
    </row>
    <row r="324" spans="1:3" x14ac:dyDescent="0.3">
      <c r="A324" s="1" t="str">
        <f>"504210103"</f>
        <v>504210103</v>
      </c>
      <c r="C324" s="7">
        <v>235</v>
      </c>
    </row>
    <row r="325" spans="1:3" x14ac:dyDescent="0.3">
      <c r="A325" s="1" t="str">
        <f>"5042101031"</f>
        <v>5042101031</v>
      </c>
      <c r="C325" s="7">
        <v>210</v>
      </c>
    </row>
    <row r="326" spans="1:3" x14ac:dyDescent="0.3">
      <c r="A326" s="1" t="str">
        <f>"504218103"</f>
        <v>504218103</v>
      </c>
      <c r="C326" s="7">
        <v>360</v>
      </c>
    </row>
    <row r="327" spans="1:3" x14ac:dyDescent="0.3">
      <c r="A327" s="1" t="str">
        <f>"50422110398"</f>
        <v>50422110398</v>
      </c>
      <c r="C327" s="7">
        <v>305</v>
      </c>
    </row>
    <row r="328" spans="1:3" x14ac:dyDescent="0.3">
      <c r="A328" s="1" t="str">
        <f>"5042310098"</f>
        <v>5042310098</v>
      </c>
      <c r="C328" s="7">
        <v>65</v>
      </c>
    </row>
    <row r="329" spans="1:3" x14ac:dyDescent="0.3">
      <c r="A329" s="1" t="str">
        <f>"5042310198"</f>
        <v>5042310198</v>
      </c>
      <c r="C329" s="7">
        <v>85</v>
      </c>
    </row>
    <row r="330" spans="1:3" x14ac:dyDescent="0.3">
      <c r="A330" s="1" t="str">
        <f>"5042310298"</f>
        <v>5042310298</v>
      </c>
      <c r="C330" s="7">
        <v>65</v>
      </c>
    </row>
    <row r="331" spans="1:3" x14ac:dyDescent="0.3">
      <c r="A331" s="1" t="str">
        <f>"504308203"</f>
        <v>504308203</v>
      </c>
      <c r="C331" s="7">
        <v>295</v>
      </c>
    </row>
    <row r="332" spans="1:3" x14ac:dyDescent="0.3">
      <c r="A332" s="1" t="str">
        <f>"50431010344"</f>
        <v>50431010344</v>
      </c>
      <c r="C332" s="7">
        <v>200</v>
      </c>
    </row>
    <row r="333" spans="1:3" x14ac:dyDescent="0.3">
      <c r="A333" s="1" t="str">
        <f>"50433222784"</f>
        <v>50433222784</v>
      </c>
      <c r="C333" s="7">
        <v>80</v>
      </c>
    </row>
    <row r="334" spans="1:3" x14ac:dyDescent="0.3">
      <c r="A334" s="1" t="str">
        <f>"50440710344"</f>
        <v>50440710344</v>
      </c>
      <c r="C334" s="7">
        <v>305</v>
      </c>
    </row>
    <row r="335" spans="1:3" x14ac:dyDescent="0.3">
      <c r="A335" s="1" t="str">
        <f>"50461210343"</f>
        <v>50461210343</v>
      </c>
      <c r="C335" s="7">
        <v>210</v>
      </c>
    </row>
    <row r="336" spans="1:3" x14ac:dyDescent="0.3">
      <c r="A336" s="1" t="str">
        <f>"50461210344"</f>
        <v>50461210344</v>
      </c>
      <c r="C336" s="7">
        <v>210</v>
      </c>
    </row>
    <row r="337" spans="1:3" x14ac:dyDescent="0.3">
      <c r="A337" s="1" t="str">
        <f>"504616103"</f>
        <v>504616103</v>
      </c>
      <c r="C337" s="7">
        <v>160</v>
      </c>
    </row>
    <row r="338" spans="1:3" x14ac:dyDescent="0.3">
      <c r="A338" s="1" t="str">
        <f>"504616203"</f>
        <v>504616203</v>
      </c>
      <c r="C338" s="7">
        <v>160</v>
      </c>
    </row>
    <row r="339" spans="1:3" x14ac:dyDescent="0.3">
      <c r="A339" s="1" t="str">
        <f>"50461910398"</f>
        <v>50461910398</v>
      </c>
      <c r="C339" s="7">
        <v>370</v>
      </c>
    </row>
    <row r="340" spans="1:3" x14ac:dyDescent="0.3">
      <c r="A340" s="1" t="str">
        <f>"50462010343"</f>
        <v>50462010343</v>
      </c>
      <c r="C340" s="7">
        <v>315</v>
      </c>
    </row>
    <row r="341" spans="1:3" x14ac:dyDescent="0.3">
      <c r="A341" s="1" t="str">
        <f>"504623103"</f>
        <v>504623103</v>
      </c>
      <c r="C341" s="7">
        <v>515</v>
      </c>
    </row>
    <row r="342" spans="1:3" x14ac:dyDescent="0.3">
      <c r="A342" s="1" t="str">
        <f>"50471310384"</f>
        <v>50471310384</v>
      </c>
      <c r="C342" s="7">
        <v>190</v>
      </c>
    </row>
    <row r="343" spans="1:3" x14ac:dyDescent="0.3">
      <c r="A343" s="1" t="str">
        <f>"504715103"</f>
        <v>504715103</v>
      </c>
      <c r="C343" s="7">
        <v>190</v>
      </c>
    </row>
    <row r="344" spans="1:3" x14ac:dyDescent="0.3">
      <c r="A344" s="1" t="str">
        <f>"50472410343"</f>
        <v>50472410343</v>
      </c>
      <c r="C344" s="7">
        <v>200</v>
      </c>
    </row>
    <row r="345" spans="1:3" x14ac:dyDescent="0.3">
      <c r="A345" s="1" t="str">
        <f>"50472810384"</f>
        <v>50472810384</v>
      </c>
      <c r="C345" s="7">
        <v>160</v>
      </c>
    </row>
    <row r="346" spans="1:3" x14ac:dyDescent="0.3">
      <c r="A346" s="1" t="str">
        <f>"504803103"</f>
        <v>504803103</v>
      </c>
      <c r="C346" s="7">
        <v>1050</v>
      </c>
    </row>
    <row r="347" spans="1:3" x14ac:dyDescent="0.3">
      <c r="A347" s="1" t="str">
        <f>"50481110384"</f>
        <v>50481110384</v>
      </c>
      <c r="C347" s="7">
        <v>475</v>
      </c>
    </row>
    <row r="348" spans="1:3" x14ac:dyDescent="0.3">
      <c r="A348" s="1" t="str">
        <f>"504943203"</f>
        <v>504943203</v>
      </c>
      <c r="C348" s="7">
        <v>265</v>
      </c>
    </row>
    <row r="349" spans="1:3" x14ac:dyDescent="0.3">
      <c r="A349" s="1" t="str">
        <f>"504943208"</f>
        <v>504943208</v>
      </c>
      <c r="C349" s="7">
        <v>400</v>
      </c>
    </row>
    <row r="350" spans="1:3" x14ac:dyDescent="0.3">
      <c r="A350" s="1" t="str">
        <f>"505118103"</f>
        <v>505118103</v>
      </c>
      <c r="C350" s="7">
        <v>305</v>
      </c>
    </row>
    <row r="351" spans="1:3" x14ac:dyDescent="0.3">
      <c r="A351" s="1" t="str">
        <f>"505118203"</f>
        <v>505118203</v>
      </c>
      <c r="C351" s="7">
        <v>305</v>
      </c>
    </row>
    <row r="352" spans="1:3" x14ac:dyDescent="0.3">
      <c r="A352" s="1" t="str">
        <f>"50511910343"</f>
        <v>50511910343</v>
      </c>
      <c r="C352" s="7">
        <v>265</v>
      </c>
    </row>
    <row r="353" spans="1:3" x14ac:dyDescent="0.3">
      <c r="A353" s="1" t="str">
        <f>"50512310384"</f>
        <v>50512310384</v>
      </c>
      <c r="C353" s="7">
        <v>160</v>
      </c>
    </row>
    <row r="354" spans="1:3" x14ac:dyDescent="0.3">
      <c r="A354" s="1" t="str">
        <f>"505842067"</f>
        <v>505842067</v>
      </c>
      <c r="C354" s="7">
        <v>40</v>
      </c>
    </row>
    <row r="355" spans="1:3" x14ac:dyDescent="0.3">
      <c r="A355" s="1" t="str">
        <f>"505847267"</f>
        <v>505847267</v>
      </c>
      <c r="C355" s="7">
        <v>40</v>
      </c>
    </row>
    <row r="356" spans="1:3" x14ac:dyDescent="0.3">
      <c r="A356" s="1" t="str">
        <f>"506404103"</f>
        <v>506404103</v>
      </c>
      <c r="C356" s="7">
        <v>180</v>
      </c>
    </row>
    <row r="357" spans="1:3" x14ac:dyDescent="0.3">
      <c r="A357" s="1" t="str">
        <f>"506405103"</f>
        <v>506405103</v>
      </c>
      <c r="C357" s="7">
        <v>360</v>
      </c>
    </row>
    <row r="358" spans="1:3" x14ac:dyDescent="0.3">
      <c r="A358" s="1" t="str">
        <f>"506407103"</f>
        <v>506407103</v>
      </c>
      <c r="C358" s="7">
        <v>235</v>
      </c>
    </row>
    <row r="359" spans="1:3" x14ac:dyDescent="0.3">
      <c r="A359" s="1" t="str">
        <f>"50641310884"</f>
        <v>50641310884</v>
      </c>
      <c r="C359" s="7">
        <v>315</v>
      </c>
    </row>
    <row r="360" spans="1:3" x14ac:dyDescent="0.3">
      <c r="A360" s="1" t="str">
        <f>"50641710384"</f>
        <v>50641710384</v>
      </c>
      <c r="C360" s="7">
        <v>160</v>
      </c>
    </row>
    <row r="361" spans="1:3" x14ac:dyDescent="0.3">
      <c r="A361" s="1" t="str">
        <f>"50642710884"</f>
        <v>50642710884</v>
      </c>
      <c r="C361" s="7">
        <v>265</v>
      </c>
    </row>
    <row r="362" spans="1:3" x14ac:dyDescent="0.3">
      <c r="A362" s="1" t="str">
        <f>"50644110398"</f>
        <v>50644110398</v>
      </c>
      <c r="C362" s="7">
        <v>265</v>
      </c>
    </row>
    <row r="363" spans="1:3" x14ac:dyDescent="0.3">
      <c r="A363" s="1" t="str">
        <f>"50645510398"</f>
        <v>50645510398</v>
      </c>
      <c r="C363" s="7">
        <v>265</v>
      </c>
    </row>
    <row r="364" spans="1:3" x14ac:dyDescent="0.3">
      <c r="A364" s="1" t="str">
        <f>"506603103"</f>
        <v>506603103</v>
      </c>
      <c r="C364" s="7">
        <v>200</v>
      </c>
    </row>
    <row r="365" spans="1:3" x14ac:dyDescent="0.3">
      <c r="A365" s="1" t="str">
        <f>"5066031031"</f>
        <v>5066031031</v>
      </c>
      <c r="C365" s="7">
        <v>200</v>
      </c>
    </row>
    <row r="366" spans="1:3" x14ac:dyDescent="0.3">
      <c r="A366" s="1" t="str">
        <f>"506604103"</f>
        <v>506604103</v>
      </c>
      <c r="C366" s="7">
        <v>235</v>
      </c>
    </row>
    <row r="367" spans="1:3" x14ac:dyDescent="0.3">
      <c r="A367" s="1" t="str">
        <f>"506605103"</f>
        <v>506605103</v>
      </c>
      <c r="C367" s="7">
        <v>200</v>
      </c>
    </row>
    <row r="368" spans="1:3" x14ac:dyDescent="0.3">
      <c r="A368" s="1" t="str">
        <f>"506608103"</f>
        <v>506608103</v>
      </c>
      <c r="C368" s="7">
        <v>190</v>
      </c>
    </row>
    <row r="369" spans="1:3" x14ac:dyDescent="0.3">
      <c r="A369" s="1" t="str">
        <f>"506610103"</f>
        <v>506610103</v>
      </c>
      <c r="C369" s="7">
        <v>235</v>
      </c>
    </row>
    <row r="370" spans="1:3" x14ac:dyDescent="0.3">
      <c r="A370" s="1" t="str">
        <f>"506614103"</f>
        <v>506614103</v>
      </c>
      <c r="C370" s="7">
        <v>235</v>
      </c>
    </row>
    <row r="371" spans="1:3" x14ac:dyDescent="0.3">
      <c r="A371" s="1" t="str">
        <f>"506614113"</f>
        <v>506614113</v>
      </c>
      <c r="C371" s="7">
        <v>235</v>
      </c>
    </row>
    <row r="372" spans="1:3" x14ac:dyDescent="0.3">
      <c r="A372" s="1" t="str">
        <f>"50661810387"</f>
        <v>50661810387</v>
      </c>
      <c r="C372" s="7">
        <v>235</v>
      </c>
    </row>
    <row r="373" spans="1:3" x14ac:dyDescent="0.3">
      <c r="A373" s="1" t="str">
        <f>"50661810398"</f>
        <v>50661810398</v>
      </c>
      <c r="C373" s="7">
        <v>235</v>
      </c>
    </row>
    <row r="374" spans="1:3" x14ac:dyDescent="0.3">
      <c r="A374" s="1" t="str">
        <f>"506620103"</f>
        <v>506620103</v>
      </c>
      <c r="C374" s="7">
        <v>235</v>
      </c>
    </row>
    <row r="375" spans="1:3" x14ac:dyDescent="0.3">
      <c r="A375" s="1" t="str">
        <f>"506623103"</f>
        <v>506623103</v>
      </c>
      <c r="C375" s="7">
        <v>205</v>
      </c>
    </row>
    <row r="376" spans="1:3" x14ac:dyDescent="0.3">
      <c r="A376" s="1" t="str">
        <f>"50662710344"</f>
        <v>50662710344</v>
      </c>
      <c r="C376" s="7">
        <v>315</v>
      </c>
    </row>
    <row r="377" spans="1:3" x14ac:dyDescent="0.3">
      <c r="A377" s="1" t="str">
        <f>"50662710384"</f>
        <v>50662710384</v>
      </c>
      <c r="C377" s="7">
        <v>315</v>
      </c>
    </row>
    <row r="378" spans="1:3" x14ac:dyDescent="0.3">
      <c r="A378" s="1" t="str">
        <f>"50662810384"</f>
        <v>50662810384</v>
      </c>
      <c r="C378" s="7">
        <v>265</v>
      </c>
    </row>
    <row r="379" spans="1:3" x14ac:dyDescent="0.3">
      <c r="A379" s="1" t="str">
        <f>"50662810398"</f>
        <v>50662810398</v>
      </c>
      <c r="C379" s="7">
        <v>265</v>
      </c>
    </row>
    <row r="380" spans="1:3" x14ac:dyDescent="0.3">
      <c r="A380" s="1" t="str">
        <f>"50662910398"</f>
        <v>50662910398</v>
      </c>
      <c r="C380" s="7">
        <v>200</v>
      </c>
    </row>
    <row r="381" spans="1:3" x14ac:dyDescent="0.3">
      <c r="A381" s="1" t="str">
        <f>"50663120343"</f>
        <v>50663120343</v>
      </c>
      <c r="C381" s="7">
        <v>265</v>
      </c>
    </row>
    <row r="382" spans="1:3" x14ac:dyDescent="0.3">
      <c r="A382" s="1" t="str">
        <f>"50663120344"</f>
        <v>50663120344</v>
      </c>
      <c r="C382" s="7">
        <v>265</v>
      </c>
    </row>
    <row r="383" spans="1:3" x14ac:dyDescent="0.3">
      <c r="A383" s="1" t="str">
        <f>"50663410343"</f>
        <v>50663410343</v>
      </c>
      <c r="C383" s="7">
        <v>265</v>
      </c>
    </row>
    <row r="384" spans="1:3" x14ac:dyDescent="0.3">
      <c r="A384" s="1" t="str">
        <f>"50663410384"</f>
        <v>50663410384</v>
      </c>
      <c r="C384" s="7">
        <v>265</v>
      </c>
    </row>
    <row r="385" spans="1:3" x14ac:dyDescent="0.3">
      <c r="A385" s="1" t="str">
        <f>"50663710384"</f>
        <v>50663710384</v>
      </c>
      <c r="C385" s="7">
        <v>315</v>
      </c>
    </row>
    <row r="386" spans="1:3" x14ac:dyDescent="0.3">
      <c r="A386" s="1" t="str">
        <f>"50665220344"</f>
        <v>50665220344</v>
      </c>
      <c r="C386" s="7">
        <v>265</v>
      </c>
    </row>
    <row r="387" spans="1:3" x14ac:dyDescent="0.3">
      <c r="A387" s="1" t="str">
        <f>"50665720393"</f>
        <v>50665720393</v>
      </c>
      <c r="C387" s="7">
        <v>200</v>
      </c>
    </row>
    <row r="388" spans="1:3" x14ac:dyDescent="0.3">
      <c r="A388" s="1" t="str">
        <f>"50665820898"</f>
        <v>50665820898</v>
      </c>
      <c r="C388" s="7">
        <v>265</v>
      </c>
    </row>
    <row r="389" spans="1:3" x14ac:dyDescent="0.3">
      <c r="A389" s="1" t="str">
        <f>"50666720344"</f>
        <v>50666720344</v>
      </c>
      <c r="C389" s="7">
        <v>265</v>
      </c>
    </row>
    <row r="390" spans="1:3" x14ac:dyDescent="0.3">
      <c r="A390" s="1" t="str">
        <f>"50671710344"</f>
        <v>50671710344</v>
      </c>
      <c r="C390" s="7">
        <v>410</v>
      </c>
    </row>
    <row r="391" spans="1:3" x14ac:dyDescent="0.3">
      <c r="A391" s="1" t="str">
        <f>"506763103"</f>
        <v>506763103</v>
      </c>
      <c r="C391" s="7">
        <v>265</v>
      </c>
    </row>
    <row r="392" spans="1:3" x14ac:dyDescent="0.3">
      <c r="A392" s="1" t="str">
        <f>"50676320384"</f>
        <v>50676320384</v>
      </c>
      <c r="C392" s="7">
        <v>105</v>
      </c>
    </row>
    <row r="393" spans="1:3" x14ac:dyDescent="0.3">
      <c r="A393" s="1" t="str">
        <f>"50678210398"</f>
        <v>50678210398</v>
      </c>
      <c r="C393" s="7">
        <v>620</v>
      </c>
    </row>
    <row r="394" spans="1:3" x14ac:dyDescent="0.3">
      <c r="A394" s="1" t="str">
        <f>"50678310398"</f>
        <v>50678310398</v>
      </c>
      <c r="C394" s="7">
        <v>620</v>
      </c>
    </row>
    <row r="395" spans="1:3" x14ac:dyDescent="0.3">
      <c r="A395" s="1" t="str">
        <f>"50678320344"</f>
        <v>50678320344</v>
      </c>
      <c r="C395" s="7">
        <v>620</v>
      </c>
    </row>
    <row r="396" spans="1:3" x14ac:dyDescent="0.3">
      <c r="A396" s="1" t="str">
        <f>"50678320398"</f>
        <v>50678320398</v>
      </c>
      <c r="C396" s="7">
        <v>620</v>
      </c>
    </row>
    <row r="397" spans="1:3" x14ac:dyDescent="0.3">
      <c r="A397" s="1" t="str">
        <f>"50678510398"</f>
        <v>50678510398</v>
      </c>
      <c r="C397" s="7">
        <v>620</v>
      </c>
    </row>
    <row r="398" spans="1:3" x14ac:dyDescent="0.3">
      <c r="A398" s="1" t="str">
        <f>"50678520398"</f>
        <v>50678520398</v>
      </c>
      <c r="C398" s="7">
        <v>620</v>
      </c>
    </row>
    <row r="399" spans="1:3" x14ac:dyDescent="0.3">
      <c r="A399" s="1" t="str">
        <f>"506902103"</f>
        <v>506902103</v>
      </c>
      <c r="C399" s="7">
        <v>400</v>
      </c>
    </row>
    <row r="400" spans="1:3" x14ac:dyDescent="0.3">
      <c r="A400" s="1" t="str">
        <f>"506913103"</f>
        <v>506913103</v>
      </c>
      <c r="C400" s="7">
        <v>315</v>
      </c>
    </row>
    <row r="401" spans="1:3" x14ac:dyDescent="0.3">
      <c r="A401" s="1" t="str">
        <f>"50740310384"</f>
        <v>50740310384</v>
      </c>
      <c r="C401" s="7">
        <v>735</v>
      </c>
    </row>
    <row r="402" spans="1:3" x14ac:dyDescent="0.3">
      <c r="A402" s="1" t="str">
        <f>"50740320384"</f>
        <v>50740320384</v>
      </c>
      <c r="C402" s="7">
        <v>735</v>
      </c>
    </row>
    <row r="403" spans="1:3" x14ac:dyDescent="0.3">
      <c r="A403" s="1" t="str">
        <f>"50802210384"</f>
        <v>50802210384</v>
      </c>
      <c r="C403" s="7">
        <v>200</v>
      </c>
    </row>
    <row r="404" spans="1:3" x14ac:dyDescent="0.3">
      <c r="A404" s="1" t="str">
        <f>"50830110322"</f>
        <v>50830110322</v>
      </c>
      <c r="C404" s="7">
        <v>475</v>
      </c>
    </row>
    <row r="405" spans="1:3" x14ac:dyDescent="0.3">
      <c r="A405" s="1" t="str">
        <f>"51M000163"</f>
        <v>51M000163</v>
      </c>
      <c r="C405" s="7">
        <v>190</v>
      </c>
    </row>
    <row r="406" spans="1:3" x14ac:dyDescent="0.3">
      <c r="A406" s="1" t="str">
        <f>"55000001102"</f>
        <v>55000001102</v>
      </c>
      <c r="C406" s="7">
        <v>105</v>
      </c>
    </row>
    <row r="407" spans="1:3" x14ac:dyDescent="0.3">
      <c r="A407" s="1" t="str">
        <f>"55000001202"</f>
        <v>55000001202</v>
      </c>
      <c r="C407" s="7">
        <v>100</v>
      </c>
    </row>
    <row r="408" spans="1:3" x14ac:dyDescent="0.3">
      <c r="A408" s="1" t="str">
        <f>"55543"</f>
        <v>55543</v>
      </c>
      <c r="C408" s="7">
        <v>130</v>
      </c>
    </row>
    <row r="409" spans="1:3" x14ac:dyDescent="0.3">
      <c r="A409" s="1" t="str">
        <f>"5837391137"</f>
        <v>5837391137</v>
      </c>
      <c r="C409" s="7">
        <v>1740</v>
      </c>
    </row>
    <row r="410" spans="1:3" x14ac:dyDescent="0.3">
      <c r="A410" s="1" t="str">
        <f>"5848051130"</f>
        <v>5848051130</v>
      </c>
      <c r="C410" s="7">
        <v>1650</v>
      </c>
    </row>
    <row r="411" spans="1:3" x14ac:dyDescent="0.3">
      <c r="A411" s="1" t="str">
        <f>"60010412142"</f>
        <v>60010412142</v>
      </c>
      <c r="C411" s="7">
        <v>2035</v>
      </c>
    </row>
    <row r="412" spans="1:3" x14ac:dyDescent="0.3">
      <c r="A412" s="1" t="str">
        <f>"60030242274"</f>
        <v>60030242274</v>
      </c>
      <c r="C412" s="7">
        <v>1660</v>
      </c>
    </row>
    <row r="413" spans="1:3" x14ac:dyDescent="0.3">
      <c r="A413" s="1" t="str">
        <f>"60030742272"</f>
        <v>60030742272</v>
      </c>
      <c r="C413" s="7">
        <v>1520</v>
      </c>
    </row>
    <row r="414" spans="1:3" x14ac:dyDescent="0.3">
      <c r="A414" s="1" t="str">
        <f>"60031042172"</f>
        <v>60031042172</v>
      </c>
      <c r="C414" s="7">
        <v>1680</v>
      </c>
    </row>
    <row r="415" spans="1:3" x14ac:dyDescent="0.3">
      <c r="A415" s="1" t="str">
        <f>"60041612120"</f>
        <v>60041612120</v>
      </c>
      <c r="C415" s="7">
        <v>850</v>
      </c>
    </row>
    <row r="416" spans="1:3" x14ac:dyDescent="0.3">
      <c r="A416" s="1" t="str">
        <f>"60041612178"</f>
        <v>60041612178</v>
      </c>
      <c r="C416" s="7">
        <v>850</v>
      </c>
    </row>
    <row r="417" spans="1:3" x14ac:dyDescent="0.3">
      <c r="A417" s="1" t="str">
        <f>"60041612181"</f>
        <v>60041612181</v>
      </c>
      <c r="C417" s="7">
        <v>850</v>
      </c>
    </row>
    <row r="418" spans="1:3" x14ac:dyDescent="0.3">
      <c r="A418" s="1" t="str">
        <f>"60041612236"</f>
        <v>60041612236</v>
      </c>
      <c r="C418" s="7">
        <v>3140</v>
      </c>
    </row>
    <row r="419" spans="1:3" x14ac:dyDescent="0.3">
      <c r="A419" s="1" t="str">
        <f>"60041642120"</f>
        <v>60041642120</v>
      </c>
      <c r="C419" s="7">
        <v>750</v>
      </c>
    </row>
    <row r="420" spans="1:3" x14ac:dyDescent="0.3">
      <c r="A420" s="1" t="str">
        <f>"60041642181"</f>
        <v>60041642181</v>
      </c>
      <c r="C420" s="7">
        <v>750</v>
      </c>
    </row>
    <row r="421" spans="1:3" x14ac:dyDescent="0.3">
      <c r="A421" s="1" t="str">
        <f>"60041812178"</f>
        <v>60041812178</v>
      </c>
      <c r="C421" s="7">
        <v>3300</v>
      </c>
    </row>
    <row r="422" spans="1:3" x14ac:dyDescent="0.3">
      <c r="A422" s="1" t="str">
        <f>"60041842178"</f>
        <v>60041842178</v>
      </c>
      <c r="C422" s="7">
        <v>3300</v>
      </c>
    </row>
    <row r="423" spans="1:3" x14ac:dyDescent="0.3">
      <c r="A423" s="1" t="str">
        <f>"60041942136"</f>
        <v>60041942136</v>
      </c>
      <c r="C423" s="7">
        <v>545</v>
      </c>
    </row>
    <row r="424" spans="1:3" x14ac:dyDescent="0.3">
      <c r="A424" s="1" t="str">
        <f>"60041942162"</f>
        <v>60041942162</v>
      </c>
      <c r="C424" s="7">
        <v>545</v>
      </c>
    </row>
    <row r="425" spans="1:3" x14ac:dyDescent="0.3">
      <c r="A425" s="1" t="str">
        <f>"60042012174"</f>
        <v>60042012174</v>
      </c>
      <c r="C425" s="7">
        <v>1070</v>
      </c>
    </row>
    <row r="426" spans="1:3" x14ac:dyDescent="0.3">
      <c r="A426" s="1" t="str">
        <f>"60042212162"</f>
        <v>60042212162</v>
      </c>
      <c r="C426" s="7">
        <v>1740</v>
      </c>
    </row>
    <row r="427" spans="1:3" x14ac:dyDescent="0.3">
      <c r="A427" s="1" t="str">
        <f>"60042212178"</f>
        <v>60042212178</v>
      </c>
      <c r="C427" s="7">
        <v>1740</v>
      </c>
    </row>
    <row r="428" spans="1:3" x14ac:dyDescent="0.3">
      <c r="A428" s="1" t="str">
        <f>"60042242105"</f>
        <v>60042242105</v>
      </c>
      <c r="C428" s="7">
        <v>1200</v>
      </c>
    </row>
    <row r="429" spans="1:3" x14ac:dyDescent="0.3">
      <c r="A429" s="1" t="str">
        <f>"60042242162"</f>
        <v>60042242162</v>
      </c>
      <c r="C429" s="7">
        <v>1200</v>
      </c>
    </row>
    <row r="430" spans="1:3" x14ac:dyDescent="0.3">
      <c r="A430" s="1" t="str">
        <f>"60042642162"</f>
        <v>60042642162</v>
      </c>
      <c r="C430" s="7">
        <v>870</v>
      </c>
    </row>
    <row r="431" spans="1:3" x14ac:dyDescent="0.3">
      <c r="A431" s="1" t="str">
        <f>"60042712172"</f>
        <v>60042712172</v>
      </c>
      <c r="C431" s="7">
        <v>1366</v>
      </c>
    </row>
    <row r="432" spans="1:3" x14ac:dyDescent="0.3">
      <c r="A432" s="1" t="str">
        <f>"60043312172"</f>
        <v>60043312172</v>
      </c>
      <c r="C432" s="7">
        <v>4000</v>
      </c>
    </row>
    <row r="433" spans="1:3" x14ac:dyDescent="0.3">
      <c r="A433" s="1" t="str">
        <f>"60043412162"</f>
        <v>60043412162</v>
      </c>
      <c r="C433" s="7">
        <v>1090</v>
      </c>
    </row>
    <row r="434" spans="1:3" x14ac:dyDescent="0.3">
      <c r="A434" s="1" t="str">
        <f>"60043412178"</f>
        <v>60043412178</v>
      </c>
      <c r="C434" s="7">
        <v>1090</v>
      </c>
    </row>
    <row r="435" spans="1:3" x14ac:dyDescent="0.3">
      <c r="A435" s="1" t="str">
        <f>"60043412230"</f>
        <v>60043412230</v>
      </c>
      <c r="C435" s="7">
        <v>925</v>
      </c>
    </row>
    <row r="436" spans="1:3" x14ac:dyDescent="0.3">
      <c r="A436" s="1" t="str">
        <f>"60043412236"</f>
        <v>60043412236</v>
      </c>
      <c r="C436" s="7">
        <v>895</v>
      </c>
    </row>
    <row r="437" spans="1:3" x14ac:dyDescent="0.3">
      <c r="A437" s="1" t="str">
        <f>"60043512130"</f>
        <v>60043512130</v>
      </c>
      <c r="C437" s="7">
        <v>1780</v>
      </c>
    </row>
    <row r="438" spans="1:3" x14ac:dyDescent="0.3">
      <c r="A438" s="1" t="str">
        <f>"60045212178"</f>
        <v>60045212178</v>
      </c>
      <c r="C438" s="7">
        <v>3500</v>
      </c>
    </row>
    <row r="439" spans="1:3" x14ac:dyDescent="0.3">
      <c r="A439" s="1" t="str">
        <f>"60050612172"</f>
        <v>60050612172</v>
      </c>
      <c r="C439" s="7">
        <v>5248</v>
      </c>
    </row>
    <row r="440" spans="1:3" x14ac:dyDescent="0.3">
      <c r="A440" s="1" t="str">
        <f>"60050812172"</f>
        <v>60050812172</v>
      </c>
      <c r="C440" s="7">
        <v>4916</v>
      </c>
    </row>
    <row r="441" spans="1:3" x14ac:dyDescent="0.3">
      <c r="A441" s="1" t="str">
        <f>"60080012372"</f>
        <v>60080012372</v>
      </c>
      <c r="C441" s="7">
        <v>1750</v>
      </c>
    </row>
    <row r="442" spans="1:3" x14ac:dyDescent="0.3">
      <c r="A442" s="1" t="str">
        <f>"60101612172"</f>
        <v>60101612172</v>
      </c>
      <c r="C442" s="7">
        <v>1550</v>
      </c>
    </row>
    <row r="443" spans="1:3" x14ac:dyDescent="0.3">
      <c r="A443" s="1" t="str">
        <f>"60101642172"</f>
        <v>60101642172</v>
      </c>
      <c r="C443" s="7">
        <v>1490</v>
      </c>
    </row>
    <row r="444" spans="1:3" x14ac:dyDescent="0.3">
      <c r="A444" s="1" t="str">
        <f>"60101642174"</f>
        <v>60101642174</v>
      </c>
      <c r="C444" s="7">
        <v>1390</v>
      </c>
    </row>
    <row r="445" spans="1:3" x14ac:dyDescent="0.3">
      <c r="A445" s="1" t="str">
        <f>"60102112174"</f>
        <v>60102112174</v>
      </c>
      <c r="C445" s="7">
        <v>765</v>
      </c>
    </row>
    <row r="446" spans="1:3" x14ac:dyDescent="0.3">
      <c r="A446" s="1" t="str">
        <f>"60102842130"</f>
        <v>60102842130</v>
      </c>
      <c r="C446" s="7">
        <v>1325</v>
      </c>
    </row>
    <row r="447" spans="1:3" x14ac:dyDescent="0.3">
      <c r="A447" s="1" t="str">
        <f>"60102842136"</f>
        <v>60102842136</v>
      </c>
      <c r="C447" s="7">
        <v>1240</v>
      </c>
    </row>
    <row r="448" spans="1:3" x14ac:dyDescent="0.3">
      <c r="A448" s="1" t="str">
        <f>"60103012103"</f>
        <v>60103012103</v>
      </c>
      <c r="C448" s="7">
        <v>2285</v>
      </c>
    </row>
    <row r="449" spans="1:3" x14ac:dyDescent="0.3">
      <c r="A449" s="1" t="str">
        <f>"60103412102"</f>
        <v>60103412102</v>
      </c>
      <c r="C449" s="7">
        <v>2620</v>
      </c>
    </row>
    <row r="450" spans="1:3" x14ac:dyDescent="0.3">
      <c r="A450" s="1" t="str">
        <f>"60103412103"</f>
        <v>60103412103</v>
      </c>
      <c r="C450" s="7">
        <v>2645</v>
      </c>
    </row>
    <row r="451" spans="1:3" x14ac:dyDescent="0.3">
      <c r="A451" s="1" t="str">
        <f>"60103612176"</f>
        <v>60103612176</v>
      </c>
      <c r="C451" s="7">
        <v>1755</v>
      </c>
    </row>
    <row r="452" spans="1:3" x14ac:dyDescent="0.3">
      <c r="A452" s="1" t="str">
        <f>"60103612276"</f>
        <v>60103612276</v>
      </c>
      <c r="C452" s="7">
        <v>1790</v>
      </c>
    </row>
    <row r="453" spans="1:3" x14ac:dyDescent="0.3">
      <c r="A453" s="1" t="str">
        <f>"60103642172"</f>
        <v>60103642172</v>
      </c>
      <c r="C453" s="7">
        <v>575</v>
      </c>
    </row>
    <row r="454" spans="1:3" x14ac:dyDescent="0.3">
      <c r="A454" s="1" t="str">
        <f>"60103642174"</f>
        <v>60103642174</v>
      </c>
      <c r="C454" s="7">
        <v>1535</v>
      </c>
    </row>
    <row r="455" spans="1:3" x14ac:dyDescent="0.3">
      <c r="A455" s="1" t="str">
        <f>"60103642176"</f>
        <v>60103642176</v>
      </c>
      <c r="C455" s="7">
        <v>770</v>
      </c>
    </row>
    <row r="456" spans="1:3" x14ac:dyDescent="0.3">
      <c r="A456" s="1" t="str">
        <f>"60104212142"</f>
        <v>60104212142</v>
      </c>
      <c r="C456" s="7">
        <v>1965</v>
      </c>
    </row>
    <row r="457" spans="1:3" x14ac:dyDescent="0.3">
      <c r="A457" s="1" t="str">
        <f>"60104712172"</f>
        <v>60104712172</v>
      </c>
      <c r="C457" s="7">
        <v>1215</v>
      </c>
    </row>
    <row r="458" spans="1:3" x14ac:dyDescent="0.3">
      <c r="A458" s="1" t="str">
        <f>"60104912172"</f>
        <v>60104912172</v>
      </c>
      <c r="C458" s="7">
        <v>1040</v>
      </c>
    </row>
    <row r="459" spans="1:3" x14ac:dyDescent="0.3">
      <c r="A459" s="1" t="str">
        <f>"60104912174"</f>
        <v>60104912174</v>
      </c>
      <c r="C459" s="7">
        <v>1036</v>
      </c>
    </row>
    <row r="460" spans="1:3" x14ac:dyDescent="0.3">
      <c r="A460" s="1" t="str">
        <f>"60105012174"</f>
        <v>60105012174</v>
      </c>
      <c r="C460" s="7">
        <v>1310</v>
      </c>
    </row>
    <row r="461" spans="1:3" x14ac:dyDescent="0.3">
      <c r="A461" s="1" t="str">
        <f>"60105042172"</f>
        <v>60105042172</v>
      </c>
      <c r="C461" s="7">
        <v>685</v>
      </c>
    </row>
    <row r="462" spans="1:3" x14ac:dyDescent="0.3">
      <c r="A462" s="1" t="str">
        <f>"60105042174"</f>
        <v>60105042174</v>
      </c>
      <c r="C462" s="7">
        <v>680</v>
      </c>
    </row>
    <row r="463" spans="1:3" x14ac:dyDescent="0.3">
      <c r="A463" s="1" t="str">
        <f>"60105142172"</f>
        <v>60105142172</v>
      </c>
      <c r="C463" s="7">
        <v>1060</v>
      </c>
    </row>
    <row r="464" spans="1:3" x14ac:dyDescent="0.3">
      <c r="A464" s="1" t="str">
        <f>"60106522172"</f>
        <v>60106522172</v>
      </c>
      <c r="C464" s="7">
        <v>2065</v>
      </c>
    </row>
    <row r="465" spans="1:3" x14ac:dyDescent="0.3">
      <c r="A465" s="1" t="str">
        <f>"60106812137"</f>
        <v>60106812137</v>
      </c>
      <c r="C465" s="7">
        <v>1930</v>
      </c>
    </row>
    <row r="466" spans="1:3" x14ac:dyDescent="0.3">
      <c r="A466" s="1" t="str">
        <f>"60106842137"</f>
        <v>60106842137</v>
      </c>
      <c r="C466" s="7">
        <v>1680</v>
      </c>
    </row>
    <row r="467" spans="1:3" x14ac:dyDescent="0.3">
      <c r="A467" s="1" t="str">
        <f>"60107112276"</f>
        <v>60107112276</v>
      </c>
      <c r="C467" s="7">
        <v>2235</v>
      </c>
    </row>
    <row r="468" spans="1:3" x14ac:dyDescent="0.3">
      <c r="A468" s="1" t="str">
        <f>"60107412142"</f>
        <v>60107412142</v>
      </c>
      <c r="C468" s="7">
        <v>1930</v>
      </c>
    </row>
    <row r="469" spans="1:3" x14ac:dyDescent="0.3">
      <c r="A469" s="1" t="str">
        <f>"60107512120"</f>
        <v>60107512120</v>
      </c>
      <c r="C469" s="7">
        <v>3650</v>
      </c>
    </row>
    <row r="470" spans="1:3" x14ac:dyDescent="0.3">
      <c r="A470" s="1" t="str">
        <f>"60120512172"</f>
        <v>60120512172</v>
      </c>
      <c r="C470" s="7">
        <v>4349</v>
      </c>
    </row>
    <row r="471" spans="1:3" x14ac:dyDescent="0.3">
      <c r="A471" s="1" t="str">
        <f>"60120512272"</f>
        <v>60120512272</v>
      </c>
      <c r="C471" s="7">
        <v>5935</v>
      </c>
    </row>
    <row r="472" spans="1:3" x14ac:dyDescent="0.3">
      <c r="A472" s="1" t="str">
        <f>"60120612167"</f>
        <v>60120612167</v>
      </c>
      <c r="C472" s="7">
        <v>4050</v>
      </c>
    </row>
    <row r="473" spans="1:3" x14ac:dyDescent="0.3">
      <c r="A473" s="1" t="str">
        <f>"60120622172"</f>
        <v>60120622172</v>
      </c>
      <c r="C473" s="7">
        <v>5031</v>
      </c>
    </row>
    <row r="474" spans="1:3" x14ac:dyDescent="0.3">
      <c r="A474" s="1" t="str">
        <f>"60120712272"</f>
        <v>60120712272</v>
      </c>
      <c r="C474" s="7">
        <v>4563</v>
      </c>
    </row>
    <row r="475" spans="1:3" x14ac:dyDescent="0.3">
      <c r="A475" s="1" t="str">
        <f>"60120812167"</f>
        <v>60120812167</v>
      </c>
      <c r="C475" s="7">
        <v>4460</v>
      </c>
    </row>
    <row r="476" spans="1:3" x14ac:dyDescent="0.3">
      <c r="A476" s="1" t="str">
        <f>"60121412172"</f>
        <v>60121412172</v>
      </c>
      <c r="C476" s="7">
        <v>1172</v>
      </c>
    </row>
    <row r="477" spans="1:3" x14ac:dyDescent="0.3">
      <c r="A477" s="1" t="str">
        <f>"60121442172"</f>
        <v>60121442172</v>
      </c>
      <c r="C477" s="7">
        <v>2150</v>
      </c>
    </row>
    <row r="478" spans="1:3" x14ac:dyDescent="0.3">
      <c r="A478" s="1" t="str">
        <f>"60121442174"</f>
        <v>60121442174</v>
      </c>
      <c r="C478" s="7">
        <v>2150</v>
      </c>
    </row>
    <row r="479" spans="1:3" x14ac:dyDescent="0.3">
      <c r="A479" s="1" t="str">
        <f>"60121912178"</f>
        <v>60121912178</v>
      </c>
      <c r="C479" s="7">
        <v>3125</v>
      </c>
    </row>
    <row r="480" spans="1:3" x14ac:dyDescent="0.3">
      <c r="A480" s="1" t="str">
        <f>"60121942174"</f>
        <v>60121942174</v>
      </c>
      <c r="C480" s="7">
        <v>2605</v>
      </c>
    </row>
    <row r="481" spans="1:3" x14ac:dyDescent="0.3">
      <c r="A481" s="1" t="str">
        <f>"60122142162"</f>
        <v>60122142162</v>
      </c>
      <c r="C481" s="7">
        <v>1610</v>
      </c>
    </row>
    <row r="482" spans="1:3" x14ac:dyDescent="0.3">
      <c r="A482" s="1" t="str">
        <f>"60122142174"</f>
        <v>60122142174</v>
      </c>
      <c r="C482" s="7">
        <v>3075</v>
      </c>
    </row>
    <row r="483" spans="1:3" x14ac:dyDescent="0.3">
      <c r="A483" s="1" t="str">
        <f>"60122212167"</f>
        <v>60122212167</v>
      </c>
      <c r="C483" s="7">
        <v>4760</v>
      </c>
    </row>
    <row r="484" spans="1:3" x14ac:dyDescent="0.3">
      <c r="A484" s="1" t="str">
        <f>"60122812162"</f>
        <v>60122812162</v>
      </c>
      <c r="C484" s="7">
        <v>3635</v>
      </c>
    </row>
    <row r="485" spans="1:3" x14ac:dyDescent="0.3">
      <c r="A485" s="1" t="str">
        <f>"60123342174"</f>
        <v>60123342174</v>
      </c>
      <c r="C485" s="7">
        <v>6950</v>
      </c>
    </row>
    <row r="486" spans="1:3" x14ac:dyDescent="0.3">
      <c r="A486" s="1" t="str">
        <f>"60123442162"</f>
        <v>60123442162</v>
      </c>
      <c r="C486" s="7">
        <v>3900</v>
      </c>
    </row>
    <row r="487" spans="1:3" x14ac:dyDescent="0.3">
      <c r="A487" s="1" t="str">
        <f>"60123712167"</f>
        <v>60123712167</v>
      </c>
      <c r="C487" s="7">
        <v>4905</v>
      </c>
    </row>
    <row r="488" spans="1:3" x14ac:dyDescent="0.3">
      <c r="A488" s="1" t="str">
        <f>"60124012142"</f>
        <v>60124012142</v>
      </c>
      <c r="C488" s="7">
        <v>4635</v>
      </c>
    </row>
    <row r="489" spans="1:3" x14ac:dyDescent="0.3">
      <c r="A489" s="1" t="str">
        <f>"60124112130"</f>
        <v>60124112130</v>
      </c>
      <c r="C489" s="7">
        <v>6120</v>
      </c>
    </row>
    <row r="490" spans="1:3" x14ac:dyDescent="0.3">
      <c r="A490" s="1" t="str">
        <f>"60124212130"</f>
        <v>60124212130</v>
      </c>
      <c r="C490" s="7">
        <v>3100</v>
      </c>
    </row>
    <row r="491" spans="1:3" x14ac:dyDescent="0.3">
      <c r="A491" s="1" t="str">
        <f>"60124312167"</f>
        <v>60124312167</v>
      </c>
      <c r="C491" s="7">
        <v>5145</v>
      </c>
    </row>
    <row r="492" spans="1:3" x14ac:dyDescent="0.3">
      <c r="A492" s="1" t="str">
        <f>"60124412172"</f>
        <v>60124412172</v>
      </c>
      <c r="C492" s="7">
        <v>6620</v>
      </c>
    </row>
    <row r="493" spans="1:3" x14ac:dyDescent="0.3">
      <c r="A493" s="1" t="str">
        <f>"60124512172"</f>
        <v>60124512172</v>
      </c>
      <c r="C493" s="7">
        <v>4537</v>
      </c>
    </row>
    <row r="494" spans="1:3" x14ac:dyDescent="0.3">
      <c r="A494" s="1" t="str">
        <f>"60124612178"</f>
        <v>60124612178</v>
      </c>
      <c r="C494" s="7">
        <v>3300</v>
      </c>
    </row>
    <row r="495" spans="1:3" x14ac:dyDescent="0.3">
      <c r="A495" s="1" t="str">
        <f>"60125012172"</f>
        <v>60125012172</v>
      </c>
      <c r="C495" s="7">
        <v>4172</v>
      </c>
    </row>
    <row r="496" spans="1:3" x14ac:dyDescent="0.3">
      <c r="A496" s="1" t="str">
        <f>"60125112172"</f>
        <v>60125112172</v>
      </c>
      <c r="C496" s="7">
        <v>3200</v>
      </c>
    </row>
    <row r="497" spans="1:3" x14ac:dyDescent="0.3">
      <c r="A497" s="1" t="str">
        <f>"60125212172"</f>
        <v>60125212172</v>
      </c>
      <c r="C497" s="7">
        <v>5020</v>
      </c>
    </row>
    <row r="498" spans="1:3" x14ac:dyDescent="0.3">
      <c r="A498" s="1" t="str">
        <f>"60125712167"</f>
        <v>60125712167</v>
      </c>
      <c r="C498" s="7">
        <v>5345</v>
      </c>
    </row>
    <row r="499" spans="1:3" x14ac:dyDescent="0.3">
      <c r="A499" s="1" t="str">
        <f>"60126212172"</f>
        <v>60126212172</v>
      </c>
      <c r="C499" s="7">
        <v>4167</v>
      </c>
    </row>
    <row r="500" spans="1:3" x14ac:dyDescent="0.3">
      <c r="A500" s="1" t="str">
        <f>"60126912172"</f>
        <v>60126912172</v>
      </c>
      <c r="C500" s="7">
        <v>4627</v>
      </c>
    </row>
    <row r="501" spans="1:3" x14ac:dyDescent="0.3">
      <c r="A501" s="1" t="str">
        <f>"60127012172"</f>
        <v>60127012172</v>
      </c>
      <c r="C501" s="7">
        <v>1996</v>
      </c>
    </row>
    <row r="502" spans="1:3" x14ac:dyDescent="0.3">
      <c r="A502" s="1" t="str">
        <f>"60127612167"</f>
        <v>60127612167</v>
      </c>
      <c r="C502" s="7">
        <v>5345</v>
      </c>
    </row>
    <row r="503" spans="1:3" x14ac:dyDescent="0.3">
      <c r="A503" s="1" t="str">
        <f>"60127712167"</f>
        <v>60127712167</v>
      </c>
      <c r="C503" s="7">
        <v>5345</v>
      </c>
    </row>
    <row r="504" spans="1:3" x14ac:dyDescent="0.3">
      <c r="A504" s="1" t="str">
        <f>"60127812167"</f>
        <v>60127812167</v>
      </c>
      <c r="C504" s="7">
        <v>5040</v>
      </c>
    </row>
    <row r="505" spans="1:3" x14ac:dyDescent="0.3">
      <c r="A505" s="1" t="str">
        <f>"60130112130"</f>
        <v>60130112130</v>
      </c>
      <c r="C505" s="7">
        <v>1360</v>
      </c>
    </row>
    <row r="506" spans="1:3" x14ac:dyDescent="0.3">
      <c r="A506" s="1" t="str">
        <f>"60130212174"</f>
        <v>60130212174</v>
      </c>
      <c r="C506" s="7">
        <v>1800</v>
      </c>
    </row>
    <row r="507" spans="1:3" x14ac:dyDescent="0.3">
      <c r="A507" s="1" t="str">
        <f>"60130312147"</f>
        <v>60130312147</v>
      </c>
      <c r="C507" s="7">
        <v>2255</v>
      </c>
    </row>
    <row r="508" spans="1:3" x14ac:dyDescent="0.3">
      <c r="A508" s="1" t="str">
        <f>"60130512172"</f>
        <v>60130512172</v>
      </c>
      <c r="C508" s="7">
        <v>4404</v>
      </c>
    </row>
    <row r="509" spans="1:3" x14ac:dyDescent="0.3">
      <c r="A509" s="1" t="str">
        <f>"60130612147"</f>
        <v>60130612147</v>
      </c>
      <c r="C509" s="7">
        <v>3945</v>
      </c>
    </row>
    <row r="510" spans="1:3" x14ac:dyDescent="0.3">
      <c r="A510" s="1" t="str">
        <f>"60130712142"</f>
        <v>60130712142</v>
      </c>
      <c r="C510" s="7">
        <v>4050</v>
      </c>
    </row>
    <row r="511" spans="1:3" x14ac:dyDescent="0.3">
      <c r="A511" s="1" t="str">
        <f>"60131212174"</f>
        <v>60131212174</v>
      </c>
      <c r="C511" s="7">
        <v>1510</v>
      </c>
    </row>
    <row r="512" spans="1:3" x14ac:dyDescent="0.3">
      <c r="A512" s="1" t="str">
        <f>"60140112176"</f>
        <v>60140112176</v>
      </c>
      <c r="C512" s="7">
        <v>580</v>
      </c>
    </row>
    <row r="513" spans="1:3" x14ac:dyDescent="0.3">
      <c r="A513" s="1" t="str">
        <f>"60140112190"</f>
        <v>60140112190</v>
      </c>
      <c r="C513" s="7">
        <v>580</v>
      </c>
    </row>
    <row r="514" spans="1:3" x14ac:dyDescent="0.3">
      <c r="A514" s="1" t="str">
        <f>"60140142176"</f>
        <v>60140142176</v>
      </c>
      <c r="C514" s="7">
        <v>510</v>
      </c>
    </row>
    <row r="515" spans="1:3" x14ac:dyDescent="0.3">
      <c r="A515" s="1" t="str">
        <f>"60140212105"</f>
        <v>60140212105</v>
      </c>
      <c r="C515" s="7">
        <v>1050</v>
      </c>
    </row>
    <row r="516" spans="1:3" x14ac:dyDescent="0.3">
      <c r="A516" s="1" t="str">
        <f>"60140242105"</f>
        <v>60140242105</v>
      </c>
      <c r="C516" s="7">
        <v>695</v>
      </c>
    </row>
    <row r="517" spans="1:3" x14ac:dyDescent="0.3">
      <c r="A517" s="1" t="str">
        <f>"60140242172"</f>
        <v>60140242172</v>
      </c>
      <c r="C517" s="7">
        <v>830</v>
      </c>
    </row>
    <row r="518" spans="1:3" x14ac:dyDescent="0.3">
      <c r="A518" s="1" t="str">
        <f>"60140242179"</f>
        <v>60140242179</v>
      </c>
      <c r="C518" s="7">
        <v>765</v>
      </c>
    </row>
    <row r="519" spans="1:3" x14ac:dyDescent="0.3">
      <c r="A519" s="1" t="str">
        <f>"60140442205"</f>
        <v>60140442205</v>
      </c>
      <c r="C519" s="7">
        <v>1575</v>
      </c>
    </row>
    <row r="520" spans="1:3" x14ac:dyDescent="0.3">
      <c r="A520" s="1" t="str">
        <f>"60140442261"</f>
        <v>60140442261</v>
      </c>
      <c r="C520" s="7">
        <v>2105</v>
      </c>
    </row>
    <row r="521" spans="1:3" x14ac:dyDescent="0.3">
      <c r="A521" s="1" t="str">
        <f>"60140442279"</f>
        <v>60140442279</v>
      </c>
      <c r="C521" s="7">
        <v>2340</v>
      </c>
    </row>
    <row r="522" spans="1:3" x14ac:dyDescent="0.3">
      <c r="A522" s="1" t="str">
        <f>"60140512176"</f>
        <v>60140512176</v>
      </c>
      <c r="C522" s="7">
        <v>1900</v>
      </c>
    </row>
    <row r="523" spans="1:3" x14ac:dyDescent="0.3">
      <c r="A523" s="1" t="str">
        <f>"60140512190"</f>
        <v>60140512190</v>
      </c>
      <c r="C523" s="7">
        <v>1900</v>
      </c>
    </row>
    <row r="524" spans="1:3" x14ac:dyDescent="0.3">
      <c r="A524" s="1" t="str">
        <f>"60140812176"</f>
        <v>60140812176</v>
      </c>
      <c r="C524" s="7">
        <v>1050</v>
      </c>
    </row>
    <row r="525" spans="1:3" x14ac:dyDescent="0.3">
      <c r="A525" s="1" t="str">
        <f>"60141622176"</f>
        <v>60141622176</v>
      </c>
      <c r="C525" s="7">
        <v>1600</v>
      </c>
    </row>
    <row r="526" spans="1:3" x14ac:dyDescent="0.3">
      <c r="A526" s="1" t="str">
        <f>"60141812176"</f>
        <v>60141812176</v>
      </c>
      <c r="C526" s="7">
        <v>3525</v>
      </c>
    </row>
    <row r="527" spans="1:3" x14ac:dyDescent="0.3">
      <c r="A527" s="1" t="str">
        <f>"60142322172"</f>
        <v>60142322172</v>
      </c>
      <c r="C527" s="7">
        <v>2460</v>
      </c>
    </row>
    <row r="528" spans="1:3" x14ac:dyDescent="0.3">
      <c r="A528" s="1" t="str">
        <f>"60142612176"</f>
        <v>60142612176</v>
      </c>
      <c r="C528" s="7">
        <v>950</v>
      </c>
    </row>
    <row r="529" spans="1:3" x14ac:dyDescent="0.3">
      <c r="A529" s="1" t="str">
        <f>"60142712272"</f>
        <v>60142712272</v>
      </c>
      <c r="C529" s="7">
        <v>2530</v>
      </c>
    </row>
    <row r="530" spans="1:3" x14ac:dyDescent="0.3">
      <c r="A530" s="1" t="str">
        <f>"60142822176"</f>
        <v>60142822176</v>
      </c>
      <c r="C530" s="7">
        <v>1090</v>
      </c>
    </row>
    <row r="531" spans="1:3" x14ac:dyDescent="0.3">
      <c r="A531" s="1" t="str">
        <f>"60142912272"</f>
        <v>60142912272</v>
      </c>
      <c r="C531" s="7">
        <v>3540</v>
      </c>
    </row>
    <row r="532" spans="1:3" x14ac:dyDescent="0.3">
      <c r="A532" s="1" t="str">
        <f>"60143012176"</f>
        <v>60143012176</v>
      </c>
      <c r="C532" s="7">
        <v>1375</v>
      </c>
    </row>
    <row r="533" spans="1:3" x14ac:dyDescent="0.3">
      <c r="A533" s="1" t="str">
        <f>"60143312276"</f>
        <v>60143312276</v>
      </c>
      <c r="C533" s="7">
        <v>2560</v>
      </c>
    </row>
    <row r="534" spans="1:3" x14ac:dyDescent="0.3">
      <c r="A534" s="1" t="str">
        <f>"60143612176"</f>
        <v>60143612176</v>
      </c>
      <c r="C534" s="7">
        <v>1250</v>
      </c>
    </row>
    <row r="535" spans="1:3" x14ac:dyDescent="0.3">
      <c r="A535" s="1" t="str">
        <f>"60143812172"</f>
        <v>60143812172</v>
      </c>
      <c r="C535" s="7">
        <v>3898</v>
      </c>
    </row>
    <row r="536" spans="1:3" x14ac:dyDescent="0.3">
      <c r="A536" s="1" t="str">
        <f>"60144112176"</f>
        <v>60144112176</v>
      </c>
      <c r="C536" s="7">
        <v>1510</v>
      </c>
    </row>
    <row r="537" spans="1:3" x14ac:dyDescent="0.3">
      <c r="A537" s="1" t="str">
        <f>"60144112179"</f>
        <v>60144112179</v>
      </c>
      <c r="C537" s="7">
        <v>3440</v>
      </c>
    </row>
    <row r="538" spans="1:3" x14ac:dyDescent="0.3">
      <c r="A538" s="1" t="str">
        <f>"60144112276"</f>
        <v>60144112276</v>
      </c>
      <c r="C538" s="7">
        <v>3085</v>
      </c>
    </row>
    <row r="539" spans="1:3" x14ac:dyDescent="0.3">
      <c r="A539" s="1" t="str">
        <f>"60144642179"</f>
        <v>60144642179</v>
      </c>
      <c r="C539" s="7">
        <v>2890</v>
      </c>
    </row>
    <row r="540" spans="1:3" x14ac:dyDescent="0.3">
      <c r="A540" s="1" t="str">
        <f>"60144912176"</f>
        <v>60144912176</v>
      </c>
      <c r="C540" s="7">
        <v>1250</v>
      </c>
    </row>
    <row r="541" spans="1:3" x14ac:dyDescent="0.3">
      <c r="A541" s="1" t="str">
        <f>"60145212174"</f>
        <v>60145212174</v>
      </c>
      <c r="C541" s="7">
        <v>1715</v>
      </c>
    </row>
    <row r="542" spans="1:3" x14ac:dyDescent="0.3">
      <c r="A542" s="1" t="str">
        <f>"60145522172"</f>
        <v>60145522172</v>
      </c>
      <c r="C542" s="7">
        <v>3140</v>
      </c>
    </row>
    <row r="543" spans="1:3" x14ac:dyDescent="0.3">
      <c r="A543" s="1" t="str">
        <f>"60145912276"</f>
        <v>60145912276</v>
      </c>
      <c r="C543" s="7">
        <v>2520</v>
      </c>
    </row>
    <row r="544" spans="1:3" x14ac:dyDescent="0.3">
      <c r="A544" s="1" t="str">
        <f>"60145942172"</f>
        <v>60145942172</v>
      </c>
      <c r="C544" s="7">
        <v>2300</v>
      </c>
    </row>
    <row r="545" spans="1:3" x14ac:dyDescent="0.3">
      <c r="A545" s="1" t="str">
        <f>"60146012272"</f>
        <v>60146012272</v>
      </c>
      <c r="C545" s="7">
        <v>2680</v>
      </c>
    </row>
    <row r="546" spans="1:3" x14ac:dyDescent="0.3">
      <c r="A546" s="1" t="str">
        <f>"60146012274"</f>
        <v>60146012274</v>
      </c>
      <c r="C546" s="7">
        <v>2340</v>
      </c>
    </row>
    <row r="547" spans="1:3" x14ac:dyDescent="0.3">
      <c r="A547" s="1" t="str">
        <f>"60146212176"</f>
        <v>60146212176</v>
      </c>
      <c r="C547" s="7">
        <v>1550</v>
      </c>
    </row>
    <row r="548" spans="1:3" x14ac:dyDescent="0.3">
      <c r="A548" s="1" t="str">
        <f>"60146312172"</f>
        <v>60146312172</v>
      </c>
      <c r="C548" s="7">
        <v>3740</v>
      </c>
    </row>
    <row r="549" spans="1:3" x14ac:dyDescent="0.3">
      <c r="A549" s="1" t="str">
        <f>"60146542172"</f>
        <v>60146542172</v>
      </c>
      <c r="C549" s="7">
        <v>2725</v>
      </c>
    </row>
    <row r="550" spans="1:3" x14ac:dyDescent="0.3">
      <c r="A550" s="1" t="str">
        <f>"60147012172"</f>
        <v>60147012172</v>
      </c>
      <c r="C550" s="7">
        <v>5865</v>
      </c>
    </row>
    <row r="551" spans="1:3" x14ac:dyDescent="0.3">
      <c r="A551" s="1" t="str">
        <f>"60147212174"</f>
        <v>60147212174</v>
      </c>
      <c r="C551" s="7">
        <v>1495</v>
      </c>
    </row>
    <row r="552" spans="1:3" x14ac:dyDescent="0.3">
      <c r="A552" s="1" t="str">
        <f>"60147912174"</f>
        <v>60147912174</v>
      </c>
      <c r="C552" s="7">
        <v>2405</v>
      </c>
    </row>
    <row r="553" spans="1:3" x14ac:dyDescent="0.3">
      <c r="A553" s="1" t="str">
        <f>"60147912190"</f>
        <v>60147912190</v>
      </c>
      <c r="C553" s="7">
        <v>2545</v>
      </c>
    </row>
    <row r="554" spans="1:3" x14ac:dyDescent="0.3">
      <c r="A554" s="1" t="str">
        <f>"60148022172"</f>
        <v>60148022172</v>
      </c>
      <c r="C554" s="7">
        <v>2450</v>
      </c>
    </row>
    <row r="555" spans="1:3" x14ac:dyDescent="0.3">
      <c r="A555" s="1" t="str">
        <f>"60148222120"</f>
        <v>60148222120</v>
      </c>
      <c r="C555" s="7">
        <v>4500</v>
      </c>
    </row>
    <row r="556" spans="1:3" x14ac:dyDescent="0.3">
      <c r="A556" s="1" t="str">
        <f>"60148812127"</f>
        <v>60148812127</v>
      </c>
      <c r="C556" s="7">
        <v>2790</v>
      </c>
    </row>
    <row r="557" spans="1:3" x14ac:dyDescent="0.3">
      <c r="A557" s="1" t="str">
        <f>"60148812178"</f>
        <v>60148812178</v>
      </c>
      <c r="C557" s="7">
        <v>2350</v>
      </c>
    </row>
    <row r="558" spans="1:3" x14ac:dyDescent="0.3">
      <c r="A558" s="1" t="str">
        <f>"60148912176"</f>
        <v>60148912176</v>
      </c>
      <c r="C558" s="7">
        <v>3775</v>
      </c>
    </row>
    <row r="559" spans="1:3" x14ac:dyDescent="0.3">
      <c r="A559" s="1" t="str">
        <f>"60149112176"</f>
        <v>60149112176</v>
      </c>
      <c r="C559" s="7">
        <v>840</v>
      </c>
    </row>
    <row r="560" spans="1:3" x14ac:dyDescent="0.3">
      <c r="A560" s="1" t="str">
        <f>"60149212179"</f>
        <v>60149212179</v>
      </c>
      <c r="C560" s="7">
        <v>2665</v>
      </c>
    </row>
    <row r="561" spans="1:3" x14ac:dyDescent="0.3">
      <c r="A561" s="1" t="str">
        <f>"60150112272"</f>
        <v>60150112272</v>
      </c>
      <c r="C561" s="7">
        <v>2690</v>
      </c>
    </row>
    <row r="562" spans="1:3" x14ac:dyDescent="0.3">
      <c r="A562" s="1" t="str">
        <f>"60151612176"</f>
        <v>60151612176</v>
      </c>
      <c r="C562" s="7">
        <v>2860</v>
      </c>
    </row>
    <row r="563" spans="1:3" x14ac:dyDescent="0.3">
      <c r="A563" s="1" t="str">
        <f>"60153112172"</f>
        <v>60153112172</v>
      </c>
      <c r="C563" s="7">
        <v>3075</v>
      </c>
    </row>
    <row r="564" spans="1:3" x14ac:dyDescent="0.3">
      <c r="A564" s="1" t="str">
        <f>"60153612172"</f>
        <v>60153612172</v>
      </c>
      <c r="C564" s="7">
        <v>5335</v>
      </c>
    </row>
    <row r="565" spans="1:3" x14ac:dyDescent="0.3">
      <c r="A565" s="1" t="str">
        <f>"60153612176"</f>
        <v>60153612176</v>
      </c>
      <c r="C565" s="7">
        <v>4680</v>
      </c>
    </row>
    <row r="566" spans="1:3" x14ac:dyDescent="0.3">
      <c r="A566" s="1" t="str">
        <f>"60154812172"</f>
        <v>60154812172</v>
      </c>
      <c r="C566" s="7">
        <v>5205</v>
      </c>
    </row>
    <row r="567" spans="1:3" x14ac:dyDescent="0.3">
      <c r="A567" s="1" t="str">
        <f>"60156012120"</f>
        <v>60156012120</v>
      </c>
      <c r="C567" s="7">
        <v>1890</v>
      </c>
    </row>
    <row r="568" spans="1:3" x14ac:dyDescent="0.3">
      <c r="A568" s="1" t="str">
        <f>"60157512172"</f>
        <v>60157512172</v>
      </c>
      <c r="C568" s="7">
        <v>6210</v>
      </c>
    </row>
    <row r="569" spans="1:3" x14ac:dyDescent="0.3">
      <c r="A569" s="1" t="str">
        <f>"60158112172"</f>
        <v>60158112172</v>
      </c>
      <c r="C569" s="7">
        <v>3350</v>
      </c>
    </row>
    <row r="570" spans="1:3" x14ac:dyDescent="0.3">
      <c r="A570" s="1" t="str">
        <f>"60160442161"</f>
        <v>60160442161</v>
      </c>
      <c r="C570" s="7">
        <v>1195</v>
      </c>
    </row>
    <row r="571" spans="1:3" x14ac:dyDescent="0.3">
      <c r="A571" s="1" t="str">
        <f>"60160442179"</f>
        <v>60160442179</v>
      </c>
      <c r="C571" s="7">
        <v>1370</v>
      </c>
    </row>
    <row r="572" spans="1:3" x14ac:dyDescent="0.3">
      <c r="A572" s="1" t="str">
        <f>"60160622179"</f>
        <v>60160622179</v>
      </c>
      <c r="C572" s="7">
        <v>4040</v>
      </c>
    </row>
    <row r="573" spans="1:3" x14ac:dyDescent="0.3">
      <c r="A573" s="1" t="str">
        <f>"60160742179"</f>
        <v>60160742179</v>
      </c>
      <c r="C573" s="7">
        <v>1240</v>
      </c>
    </row>
    <row r="574" spans="1:3" x14ac:dyDescent="0.3">
      <c r="A574" s="1" t="str">
        <f>"60160942161"</f>
        <v>60160942161</v>
      </c>
      <c r="C574" s="7">
        <v>6220</v>
      </c>
    </row>
    <row r="575" spans="1:3" x14ac:dyDescent="0.3">
      <c r="A575" s="1" t="str">
        <f>"60161342161"</f>
        <v>60161342161</v>
      </c>
      <c r="C575" s="7">
        <v>3190</v>
      </c>
    </row>
    <row r="576" spans="1:3" x14ac:dyDescent="0.3">
      <c r="A576" s="1" t="str">
        <f>"60162012297"</f>
        <v>60162012297</v>
      </c>
      <c r="C576" s="7">
        <v>7900</v>
      </c>
    </row>
    <row r="577" spans="1:3" x14ac:dyDescent="0.3">
      <c r="A577" s="1" t="str">
        <f>"60162312176"</f>
        <v>60162312176</v>
      </c>
      <c r="C577" s="7">
        <v>3335</v>
      </c>
    </row>
    <row r="578" spans="1:3" x14ac:dyDescent="0.3">
      <c r="A578" s="1" t="str">
        <f>"60164912176"</f>
        <v>60164912176</v>
      </c>
      <c r="C578" s="7">
        <v>3150</v>
      </c>
    </row>
    <row r="579" spans="1:3" x14ac:dyDescent="0.3">
      <c r="A579" s="1" t="str">
        <f>"60190612174"</f>
        <v>60190612174</v>
      </c>
      <c r="C579" s="7">
        <v>795</v>
      </c>
    </row>
    <row r="580" spans="1:3" x14ac:dyDescent="0.3">
      <c r="A580" s="1" t="str">
        <f>"60190642145"</f>
        <v>60190642145</v>
      </c>
      <c r="C580" s="7">
        <v>870</v>
      </c>
    </row>
    <row r="581" spans="1:3" x14ac:dyDescent="0.3">
      <c r="A581" s="1" t="str">
        <f>"60190712145"</f>
        <v>60190712145</v>
      </c>
      <c r="C581" s="7">
        <v>795</v>
      </c>
    </row>
    <row r="582" spans="1:3" x14ac:dyDescent="0.3">
      <c r="A582" s="1" t="str">
        <f>"60190712179"</f>
        <v>60190712179</v>
      </c>
      <c r="C582" s="7">
        <v>750</v>
      </c>
    </row>
    <row r="583" spans="1:3" x14ac:dyDescent="0.3">
      <c r="A583" s="1" t="str">
        <f>"60190812145"</f>
        <v>60190812145</v>
      </c>
      <c r="C583" s="7">
        <v>625</v>
      </c>
    </row>
    <row r="584" spans="1:3" x14ac:dyDescent="0.3">
      <c r="A584" s="1" t="str">
        <f>"60190812161"</f>
        <v>60190812161</v>
      </c>
      <c r="C584" s="7">
        <v>455</v>
      </c>
    </row>
    <row r="585" spans="1:3" x14ac:dyDescent="0.3">
      <c r="A585" s="1" t="str">
        <f>"60190812179"</f>
        <v>60190812179</v>
      </c>
      <c r="C585" s="7">
        <v>700</v>
      </c>
    </row>
    <row r="586" spans="1:3" x14ac:dyDescent="0.3">
      <c r="A586" s="1" t="str">
        <f>"60190842145"</f>
        <v>60190842145</v>
      </c>
      <c r="C586" s="7">
        <v>795</v>
      </c>
    </row>
    <row r="587" spans="1:3" x14ac:dyDescent="0.3">
      <c r="A587" s="1" t="str">
        <f>"60190912176"</f>
        <v>60190912176</v>
      </c>
      <c r="C587" s="7">
        <v>695</v>
      </c>
    </row>
    <row r="588" spans="1:3" x14ac:dyDescent="0.3">
      <c r="A588" s="1" t="str">
        <f>"60190942176"</f>
        <v>60190942176</v>
      </c>
      <c r="C588" s="7">
        <v>870</v>
      </c>
    </row>
    <row r="589" spans="1:3" x14ac:dyDescent="0.3">
      <c r="A589" s="1" t="str">
        <f>"60191212145"</f>
        <v>60191212145</v>
      </c>
      <c r="C589" s="7">
        <v>625</v>
      </c>
    </row>
    <row r="590" spans="1:3" x14ac:dyDescent="0.3">
      <c r="A590" s="1" t="str">
        <f>"60191212161"</f>
        <v>60191212161</v>
      </c>
      <c r="C590" s="7">
        <v>455</v>
      </c>
    </row>
    <row r="591" spans="1:3" x14ac:dyDescent="0.3">
      <c r="A591" s="1" t="str">
        <f>"60191212190"</f>
        <v>60191212190</v>
      </c>
      <c r="C591" s="7">
        <v>625</v>
      </c>
    </row>
    <row r="592" spans="1:3" x14ac:dyDescent="0.3">
      <c r="A592" s="1" t="str">
        <f>"60191242145"</f>
        <v>60191242145</v>
      </c>
      <c r="C592" s="7">
        <v>675</v>
      </c>
    </row>
    <row r="593" spans="1:3" x14ac:dyDescent="0.3">
      <c r="A593" s="1" t="str">
        <f>"60191242174"</f>
        <v>60191242174</v>
      </c>
      <c r="C593" s="7">
        <v>730</v>
      </c>
    </row>
    <row r="594" spans="1:3" x14ac:dyDescent="0.3">
      <c r="A594" s="1" t="str">
        <f>"60191242179"</f>
        <v>60191242179</v>
      </c>
      <c r="C594" s="7">
        <v>695</v>
      </c>
    </row>
    <row r="595" spans="1:3" x14ac:dyDescent="0.3">
      <c r="A595" s="1" t="str">
        <f>"60200542172"</f>
        <v>60200542172</v>
      </c>
      <c r="C595" s="7">
        <v>1385</v>
      </c>
    </row>
    <row r="596" spans="1:3" x14ac:dyDescent="0.3">
      <c r="A596" s="1" t="str">
        <f>"60201312172"</f>
        <v>60201312172</v>
      </c>
      <c r="C596" s="7">
        <v>730</v>
      </c>
    </row>
    <row r="597" spans="1:3" x14ac:dyDescent="0.3">
      <c r="A597" s="1" t="str">
        <f>"60201342174"</f>
        <v>60201342174</v>
      </c>
      <c r="C597" s="7">
        <v>705</v>
      </c>
    </row>
    <row r="598" spans="1:3" x14ac:dyDescent="0.3">
      <c r="A598" s="1" t="str">
        <f>"60202312176"</f>
        <v>60202312176</v>
      </c>
      <c r="C598" s="7">
        <v>1710</v>
      </c>
    </row>
    <row r="599" spans="1:3" x14ac:dyDescent="0.3">
      <c r="A599" s="1" t="str">
        <f>"60202412274"</f>
        <v>60202412274</v>
      </c>
      <c r="C599" s="7">
        <v>850</v>
      </c>
    </row>
    <row r="600" spans="1:3" x14ac:dyDescent="0.3">
      <c r="A600" s="1" t="str">
        <f>"60210212174"</f>
        <v>60210212174</v>
      </c>
      <c r="C600" s="7">
        <v>650</v>
      </c>
    </row>
    <row r="601" spans="1:3" x14ac:dyDescent="0.3">
      <c r="A601" s="1" t="str">
        <f>"60210212176"</f>
        <v>60210212176</v>
      </c>
      <c r="C601" s="7">
        <v>550</v>
      </c>
    </row>
    <row r="602" spans="1:3" x14ac:dyDescent="0.3">
      <c r="A602" s="1" t="str">
        <f>"60210242174"</f>
        <v>60210242174</v>
      </c>
      <c r="C602" s="7">
        <v>990</v>
      </c>
    </row>
    <row r="603" spans="1:3" x14ac:dyDescent="0.3">
      <c r="A603" s="1" t="str">
        <f>"60210312172"</f>
        <v>60210312172</v>
      </c>
      <c r="C603" s="7">
        <v>1405</v>
      </c>
    </row>
    <row r="604" spans="1:3" x14ac:dyDescent="0.3">
      <c r="A604" s="1" t="str">
        <f>"60210342172"</f>
        <v>60210342172</v>
      </c>
      <c r="C604" s="7">
        <v>1230</v>
      </c>
    </row>
    <row r="605" spans="1:3" x14ac:dyDescent="0.3">
      <c r="A605" s="1" t="str">
        <f>"60210442172"</f>
        <v>60210442172</v>
      </c>
      <c r="C605" s="7">
        <v>825</v>
      </c>
    </row>
    <row r="606" spans="1:3" x14ac:dyDescent="0.3">
      <c r="A606" s="1" t="str">
        <f>"60210512274"</f>
        <v>60210512274</v>
      </c>
      <c r="C606" s="7">
        <v>810</v>
      </c>
    </row>
    <row r="607" spans="1:3" x14ac:dyDescent="0.3">
      <c r="A607" s="1" t="str">
        <f>"60210612176"</f>
        <v>60210612176</v>
      </c>
      <c r="C607" s="7">
        <v>825</v>
      </c>
    </row>
    <row r="608" spans="1:3" x14ac:dyDescent="0.3">
      <c r="A608" s="1" t="str">
        <f>"60210712272"</f>
        <v>60210712272</v>
      </c>
      <c r="C608" s="7">
        <v>770</v>
      </c>
    </row>
    <row r="609" spans="1:3" x14ac:dyDescent="0.3">
      <c r="A609" s="1" t="str">
        <f>"60210742174"</f>
        <v>60210742174</v>
      </c>
      <c r="C609" s="7">
        <v>770</v>
      </c>
    </row>
    <row r="610" spans="1:3" x14ac:dyDescent="0.3">
      <c r="A610" s="1" t="str">
        <f>"60210812172"</f>
        <v>60210812172</v>
      </c>
      <c r="C610" s="7">
        <v>2830</v>
      </c>
    </row>
    <row r="611" spans="1:3" x14ac:dyDescent="0.3">
      <c r="A611" s="1" t="str">
        <f>"60210842172"</f>
        <v>60210842172</v>
      </c>
      <c r="C611" s="7">
        <v>2955</v>
      </c>
    </row>
    <row r="612" spans="1:3" x14ac:dyDescent="0.3">
      <c r="A612" s="1" t="str">
        <f>"60211012176"</f>
        <v>60211012176</v>
      </c>
      <c r="C612" s="7">
        <v>1050</v>
      </c>
    </row>
    <row r="613" spans="1:3" x14ac:dyDescent="0.3">
      <c r="A613" s="1" t="str">
        <f>"60211212174"</f>
        <v>60211212174</v>
      </c>
      <c r="C613" s="7">
        <v>690</v>
      </c>
    </row>
    <row r="614" spans="1:3" x14ac:dyDescent="0.3">
      <c r="A614" s="1" t="str">
        <f>"60211212176"</f>
        <v>60211212176</v>
      </c>
      <c r="C614" s="7">
        <v>490</v>
      </c>
    </row>
    <row r="615" spans="1:3" x14ac:dyDescent="0.3">
      <c r="A615" s="1" t="str">
        <f>"60211242116"</f>
        <v>60211242116</v>
      </c>
      <c r="C615" s="7">
        <v>1060</v>
      </c>
    </row>
    <row r="616" spans="1:3" x14ac:dyDescent="0.3">
      <c r="A616" s="1" t="str">
        <f>"60211242120"</f>
        <v>60211242120</v>
      </c>
      <c r="C616" s="7">
        <v>590</v>
      </c>
    </row>
    <row r="617" spans="1:3" x14ac:dyDescent="0.3">
      <c r="A617" s="1" t="str">
        <f>"60211242176"</f>
        <v>60211242176</v>
      </c>
      <c r="C617" s="7">
        <v>590</v>
      </c>
    </row>
    <row r="618" spans="1:3" x14ac:dyDescent="0.3">
      <c r="A618" s="1" t="str">
        <f>"60211242190"</f>
        <v>60211242190</v>
      </c>
      <c r="C618" s="7">
        <v>1060</v>
      </c>
    </row>
    <row r="619" spans="1:3" x14ac:dyDescent="0.3">
      <c r="A619" s="1" t="str">
        <f>"60211312172"</f>
        <v>60211312172</v>
      </c>
      <c r="C619" s="7">
        <v>3110</v>
      </c>
    </row>
    <row r="620" spans="1:3" x14ac:dyDescent="0.3">
      <c r="A620" s="1" t="str">
        <f>"60211342190"</f>
        <v>60211342190</v>
      </c>
      <c r="C620" s="7">
        <v>1955</v>
      </c>
    </row>
    <row r="621" spans="1:3" x14ac:dyDescent="0.3">
      <c r="A621" s="1" t="str">
        <f>"60211512172"</f>
        <v>60211512172</v>
      </c>
      <c r="C621" s="7">
        <v>1280</v>
      </c>
    </row>
    <row r="622" spans="1:3" x14ac:dyDescent="0.3">
      <c r="A622" s="1" t="str">
        <f>"60211742172"</f>
        <v>60211742172</v>
      </c>
      <c r="C622" s="7">
        <v>2360</v>
      </c>
    </row>
    <row r="623" spans="1:3" x14ac:dyDescent="0.3">
      <c r="A623" s="1" t="str">
        <f>"60211742190"</f>
        <v>60211742190</v>
      </c>
      <c r="C623" s="7">
        <v>2360</v>
      </c>
    </row>
    <row r="624" spans="1:3" x14ac:dyDescent="0.3">
      <c r="A624" s="1" t="str">
        <f>"60212012120"</f>
        <v>60212012120</v>
      </c>
      <c r="C624" s="7">
        <v>650</v>
      </c>
    </row>
    <row r="625" spans="1:3" x14ac:dyDescent="0.3">
      <c r="A625" s="1" t="str">
        <f>"60212012176"</f>
        <v>60212012176</v>
      </c>
      <c r="C625" s="7">
        <v>650</v>
      </c>
    </row>
    <row r="626" spans="1:3" x14ac:dyDescent="0.3">
      <c r="A626" s="1" t="str">
        <f>"60212042120"</f>
        <v>60212042120</v>
      </c>
      <c r="C626" s="7">
        <v>650</v>
      </c>
    </row>
    <row r="627" spans="1:3" x14ac:dyDescent="0.3">
      <c r="A627" s="1" t="str">
        <f>"60212042176"</f>
        <v>60212042176</v>
      </c>
      <c r="C627" s="7">
        <v>650</v>
      </c>
    </row>
    <row r="628" spans="1:3" x14ac:dyDescent="0.3">
      <c r="A628" s="1" t="str">
        <f>"60212112172"</f>
        <v>60212112172</v>
      </c>
      <c r="C628" s="7">
        <v>1040</v>
      </c>
    </row>
    <row r="629" spans="1:3" x14ac:dyDescent="0.3">
      <c r="A629" s="1" t="str">
        <f>"60212112174"</f>
        <v>60212112174</v>
      </c>
      <c r="C629" s="7">
        <v>1040</v>
      </c>
    </row>
    <row r="630" spans="1:3" x14ac:dyDescent="0.3">
      <c r="A630" s="1" t="str">
        <f>"60212212176"</f>
        <v>60212212176</v>
      </c>
      <c r="C630" s="7">
        <v>600</v>
      </c>
    </row>
    <row r="631" spans="1:3" x14ac:dyDescent="0.3">
      <c r="A631" s="1" t="str">
        <f>"60212242176"</f>
        <v>60212242176</v>
      </c>
      <c r="C631" s="7">
        <v>1440</v>
      </c>
    </row>
    <row r="632" spans="1:3" x14ac:dyDescent="0.3">
      <c r="A632" s="1" t="str">
        <f>"60212412172"</f>
        <v>60212412172</v>
      </c>
      <c r="C632" s="7">
        <v>2050</v>
      </c>
    </row>
    <row r="633" spans="1:3" x14ac:dyDescent="0.3">
      <c r="A633" s="1" t="str">
        <f>"60212642176"</f>
        <v>60212642176</v>
      </c>
      <c r="C633" s="7">
        <v>810</v>
      </c>
    </row>
    <row r="634" spans="1:3" x14ac:dyDescent="0.3">
      <c r="A634" s="1" t="str">
        <f>"60212712174"</f>
        <v>60212712174</v>
      </c>
      <c r="C634" s="7">
        <v>1545</v>
      </c>
    </row>
    <row r="635" spans="1:3" x14ac:dyDescent="0.3">
      <c r="A635" s="1" t="str">
        <f>"60212712176"</f>
        <v>60212712176</v>
      </c>
      <c r="C635" s="7">
        <v>490</v>
      </c>
    </row>
    <row r="636" spans="1:3" x14ac:dyDescent="0.3">
      <c r="A636" s="1" t="str">
        <f>"60212742172"</f>
        <v>60212742172</v>
      </c>
      <c r="C636" s="7">
        <v>590</v>
      </c>
    </row>
    <row r="637" spans="1:3" x14ac:dyDescent="0.3">
      <c r="A637" s="1" t="str">
        <f>"60212742174"</f>
        <v>60212742174</v>
      </c>
      <c r="C637" s="7">
        <v>590</v>
      </c>
    </row>
    <row r="638" spans="1:3" x14ac:dyDescent="0.3">
      <c r="A638" s="1" t="str">
        <f>"60212812120"</f>
        <v>60212812120</v>
      </c>
      <c r="C638" s="7">
        <v>650</v>
      </c>
    </row>
    <row r="639" spans="1:3" x14ac:dyDescent="0.3">
      <c r="A639" s="1" t="str">
        <f>"60212812176"</f>
        <v>60212812176</v>
      </c>
      <c r="C639" s="7">
        <v>650</v>
      </c>
    </row>
    <row r="640" spans="1:3" x14ac:dyDescent="0.3">
      <c r="A640" s="1" t="str">
        <f>"60212842120"</f>
        <v>60212842120</v>
      </c>
      <c r="C640" s="7">
        <v>650</v>
      </c>
    </row>
    <row r="641" spans="1:3" x14ac:dyDescent="0.3">
      <c r="A641" s="1" t="str">
        <f>"60212842130"</f>
        <v>60212842130</v>
      </c>
      <c r="C641" s="7">
        <v>1250</v>
      </c>
    </row>
    <row r="642" spans="1:3" x14ac:dyDescent="0.3">
      <c r="A642" s="1" t="str">
        <f>"60212842176"</f>
        <v>60212842176</v>
      </c>
      <c r="C642" s="7">
        <v>650</v>
      </c>
    </row>
    <row r="643" spans="1:3" x14ac:dyDescent="0.3">
      <c r="A643" s="1" t="str">
        <f>"60213012172"</f>
        <v>60213012172</v>
      </c>
      <c r="C643" s="7">
        <v>765</v>
      </c>
    </row>
    <row r="644" spans="1:3" x14ac:dyDescent="0.3">
      <c r="A644" s="1" t="str">
        <f>"60213012174"</f>
        <v>60213012174</v>
      </c>
      <c r="C644" s="7">
        <v>765</v>
      </c>
    </row>
    <row r="645" spans="1:3" x14ac:dyDescent="0.3">
      <c r="A645" s="1" t="str">
        <f>"60213042176"</f>
        <v>60213042176</v>
      </c>
      <c r="C645" s="7">
        <v>965</v>
      </c>
    </row>
    <row r="646" spans="1:3" x14ac:dyDescent="0.3">
      <c r="A646" s="1" t="str">
        <f>"60213312176"</f>
        <v>60213312176</v>
      </c>
      <c r="C646" s="7">
        <v>1395</v>
      </c>
    </row>
    <row r="647" spans="1:3" x14ac:dyDescent="0.3">
      <c r="A647" s="1" t="str">
        <f>"60213322172"</f>
        <v>60213322172</v>
      </c>
      <c r="C647" s="7">
        <v>3430</v>
      </c>
    </row>
    <row r="648" spans="1:3" x14ac:dyDescent="0.3">
      <c r="A648" s="1" t="str">
        <f>"60213812176"</f>
        <v>60213812176</v>
      </c>
      <c r="C648" s="7">
        <v>725</v>
      </c>
    </row>
    <row r="649" spans="1:3" x14ac:dyDescent="0.3">
      <c r="A649" s="1" t="str">
        <f>"60213812190"</f>
        <v>60213812190</v>
      </c>
      <c r="C649" s="7">
        <v>1195</v>
      </c>
    </row>
    <row r="650" spans="1:3" x14ac:dyDescent="0.3">
      <c r="A650" s="1" t="str">
        <f>"60213842176"</f>
        <v>60213842176</v>
      </c>
      <c r="C650" s="7">
        <v>725</v>
      </c>
    </row>
    <row r="651" spans="1:3" x14ac:dyDescent="0.3">
      <c r="A651" s="1" t="str">
        <f>"60213912172"</f>
        <v>60213912172</v>
      </c>
      <c r="C651" s="7">
        <v>3840</v>
      </c>
    </row>
    <row r="652" spans="1:3" x14ac:dyDescent="0.3">
      <c r="A652" s="1" t="str">
        <f>"60214012172"</f>
        <v>60214012172</v>
      </c>
      <c r="C652" s="7">
        <v>4850</v>
      </c>
    </row>
    <row r="653" spans="1:3" x14ac:dyDescent="0.3">
      <c r="A653" s="1" t="str">
        <f>"60214442190"</f>
        <v>60214442190</v>
      </c>
      <c r="C653" s="7">
        <v>2770</v>
      </c>
    </row>
    <row r="654" spans="1:3" x14ac:dyDescent="0.3">
      <c r="A654" s="1" t="str">
        <f>"60216212172"</f>
        <v>60216212172</v>
      </c>
      <c r="C654" s="7">
        <v>1750</v>
      </c>
    </row>
    <row r="655" spans="1:3" x14ac:dyDescent="0.3">
      <c r="A655" s="1" t="str">
        <f>"60216242172"</f>
        <v>60216242172</v>
      </c>
      <c r="C655" s="7">
        <v>2055</v>
      </c>
    </row>
    <row r="656" spans="1:3" x14ac:dyDescent="0.3">
      <c r="A656" s="1" t="str">
        <f>"60216712176"</f>
        <v>60216712176</v>
      </c>
      <c r="C656" s="7">
        <v>1455</v>
      </c>
    </row>
    <row r="657" spans="1:3" x14ac:dyDescent="0.3">
      <c r="A657" s="1" t="str">
        <f>"60216742176"</f>
        <v>60216742176</v>
      </c>
      <c r="C657" s="7">
        <v>1455</v>
      </c>
    </row>
    <row r="658" spans="1:3" x14ac:dyDescent="0.3">
      <c r="A658" s="1" t="str">
        <f>"60220112272"</f>
        <v>60220112272</v>
      </c>
      <c r="C658" s="7">
        <v>3140</v>
      </c>
    </row>
    <row r="659" spans="1:3" x14ac:dyDescent="0.3">
      <c r="A659" s="1" t="str">
        <f>"60220512276"</f>
        <v>60220512276</v>
      </c>
      <c r="C659" s="7">
        <v>2860</v>
      </c>
    </row>
    <row r="660" spans="1:3" x14ac:dyDescent="0.3">
      <c r="A660" s="1" t="str">
        <f>"60220812272"</f>
        <v>60220812272</v>
      </c>
      <c r="C660" s="7">
        <v>4615</v>
      </c>
    </row>
    <row r="661" spans="1:3" x14ac:dyDescent="0.3">
      <c r="A661" s="1" t="str">
        <f>"60220912172"</f>
        <v>60220912172</v>
      </c>
      <c r="C661" s="7">
        <v>7415</v>
      </c>
    </row>
    <row r="662" spans="1:3" x14ac:dyDescent="0.3">
      <c r="A662" s="1" t="str">
        <f>"60221312272"</f>
        <v>60221312272</v>
      </c>
      <c r="C662" s="7">
        <v>5935</v>
      </c>
    </row>
    <row r="663" spans="1:3" x14ac:dyDescent="0.3">
      <c r="A663" s="1" t="str">
        <f>"60260012224"</f>
        <v>60260012224</v>
      </c>
      <c r="C663" s="7">
        <v>5410</v>
      </c>
    </row>
    <row r="664" spans="1:3" x14ac:dyDescent="0.3">
      <c r="A664" s="1" t="str">
        <f>"60260222120"</f>
        <v>60260222120</v>
      </c>
      <c r="C664" s="7">
        <v>1150</v>
      </c>
    </row>
    <row r="665" spans="1:3" x14ac:dyDescent="0.3">
      <c r="A665" s="1" t="str">
        <f>"60260222136"</f>
        <v>60260222136</v>
      </c>
      <c r="C665" s="7">
        <v>1150</v>
      </c>
    </row>
    <row r="666" spans="1:3" x14ac:dyDescent="0.3">
      <c r="A666" s="1" t="str">
        <f>"60260222172"</f>
        <v>60260222172</v>
      </c>
      <c r="C666" s="7">
        <v>2150</v>
      </c>
    </row>
    <row r="667" spans="1:3" x14ac:dyDescent="0.3">
      <c r="A667" s="1" t="str">
        <f>"60260712220"</f>
        <v>60260712220</v>
      </c>
      <c r="C667" s="7">
        <v>1850</v>
      </c>
    </row>
    <row r="668" spans="1:3" x14ac:dyDescent="0.3">
      <c r="A668" s="1" t="str">
        <f>"60260712272"</f>
        <v>60260712272</v>
      </c>
      <c r="C668" s="7">
        <v>2390</v>
      </c>
    </row>
    <row r="669" spans="1:3" x14ac:dyDescent="0.3">
      <c r="A669" s="1" t="str">
        <f>"60260712278"</f>
        <v>60260712278</v>
      </c>
      <c r="C669" s="7">
        <v>1850</v>
      </c>
    </row>
    <row r="670" spans="1:3" x14ac:dyDescent="0.3">
      <c r="A670" s="1" t="str">
        <f>"60260912172"</f>
        <v>60260912172</v>
      </c>
      <c r="C670" s="7">
        <v>5485</v>
      </c>
    </row>
    <row r="671" spans="1:3" x14ac:dyDescent="0.3">
      <c r="A671" s="1" t="str">
        <f>"60261612172"</f>
        <v>60261612172</v>
      </c>
      <c r="C671" s="7">
        <v>1139</v>
      </c>
    </row>
    <row r="672" spans="1:3" x14ac:dyDescent="0.3">
      <c r="A672" s="1" t="str">
        <f>"60261612174"</f>
        <v>60261612174</v>
      </c>
      <c r="C672" s="7">
        <v>1585</v>
      </c>
    </row>
    <row r="673" spans="1:3" x14ac:dyDescent="0.3">
      <c r="A673" s="1" t="str">
        <f>"60262612167"</f>
        <v>60262612167</v>
      </c>
      <c r="C673" s="7">
        <v>5040</v>
      </c>
    </row>
    <row r="674" spans="1:3" x14ac:dyDescent="0.3">
      <c r="A674" s="1" t="str">
        <f>"60262712172"</f>
        <v>60262712172</v>
      </c>
      <c r="C674" s="7">
        <v>3365</v>
      </c>
    </row>
    <row r="675" spans="1:3" x14ac:dyDescent="0.3">
      <c r="A675" s="1" t="str">
        <f>"60262712174"</f>
        <v>60262712174</v>
      </c>
      <c r="C675" s="7">
        <v>3565</v>
      </c>
    </row>
    <row r="676" spans="1:3" x14ac:dyDescent="0.3">
      <c r="A676" s="1" t="str">
        <f>"60262812172"</f>
        <v>60262812172</v>
      </c>
      <c r="C676" s="7">
        <v>3105</v>
      </c>
    </row>
    <row r="677" spans="1:3" x14ac:dyDescent="0.3">
      <c r="A677" s="1" t="str">
        <f>"60290422120"</f>
        <v>60290422120</v>
      </c>
      <c r="C677" s="7">
        <v>1150</v>
      </c>
    </row>
    <row r="678" spans="1:3" x14ac:dyDescent="0.3">
      <c r="A678" s="1" t="str">
        <f>"60290422136"</f>
        <v>60290422136</v>
      </c>
      <c r="C678" s="7">
        <v>1150</v>
      </c>
    </row>
    <row r="679" spans="1:3" x14ac:dyDescent="0.3">
      <c r="A679" s="1" t="str">
        <f>"60290422178"</f>
        <v>60290422178</v>
      </c>
      <c r="C679" s="7">
        <v>1150</v>
      </c>
    </row>
    <row r="680" spans="1:3" x14ac:dyDescent="0.3">
      <c r="A680" s="1" t="str">
        <f>"60290442120"</f>
        <v>60290442120</v>
      </c>
      <c r="C680" s="7">
        <v>350</v>
      </c>
    </row>
    <row r="681" spans="1:3" x14ac:dyDescent="0.3">
      <c r="A681" s="1" t="str">
        <f>"60290442162"</f>
        <v>60290442162</v>
      </c>
      <c r="C681" s="7">
        <v>350</v>
      </c>
    </row>
    <row r="682" spans="1:3" x14ac:dyDescent="0.3">
      <c r="A682" s="1" t="str">
        <f>"60290442178"</f>
        <v>60290442178</v>
      </c>
      <c r="C682" s="7">
        <v>350</v>
      </c>
    </row>
    <row r="683" spans="1:3" x14ac:dyDescent="0.3">
      <c r="A683" s="1" t="str">
        <f>"60290512172"</f>
        <v>60290512172</v>
      </c>
      <c r="C683" s="7">
        <v>1660</v>
      </c>
    </row>
    <row r="684" spans="1:3" x14ac:dyDescent="0.3">
      <c r="A684" s="1" t="str">
        <f>"60291422120"</f>
        <v>60291422120</v>
      </c>
      <c r="C684" s="7">
        <v>1950</v>
      </c>
    </row>
    <row r="685" spans="1:3" x14ac:dyDescent="0.3">
      <c r="A685" s="1" t="str">
        <f>"60291422178"</f>
        <v>60291422178</v>
      </c>
      <c r="C685" s="7">
        <v>1950</v>
      </c>
    </row>
    <row r="686" spans="1:3" x14ac:dyDescent="0.3">
      <c r="A686" s="1" t="str">
        <f>"60291642162"</f>
        <v>60291642162</v>
      </c>
      <c r="C686" s="7">
        <v>400</v>
      </c>
    </row>
    <row r="687" spans="1:3" x14ac:dyDescent="0.3">
      <c r="A687" s="1" t="str">
        <f>"60291642182"</f>
        <v>60291642182</v>
      </c>
      <c r="C687" s="7">
        <v>810</v>
      </c>
    </row>
    <row r="688" spans="1:3" x14ac:dyDescent="0.3">
      <c r="A688" s="1" t="str">
        <f>"60291712114"</f>
        <v>60291712114</v>
      </c>
      <c r="C688" s="7">
        <v>615</v>
      </c>
    </row>
    <row r="689" spans="1:3" x14ac:dyDescent="0.3">
      <c r="A689" s="1" t="str">
        <f>"60291712162"</f>
        <v>60291712162</v>
      </c>
      <c r="C689" s="7">
        <v>545</v>
      </c>
    </row>
    <row r="690" spans="1:3" x14ac:dyDescent="0.3">
      <c r="A690" s="1" t="str">
        <f>"60292812130"</f>
        <v>60292812130</v>
      </c>
      <c r="C690" s="7">
        <v>1245</v>
      </c>
    </row>
    <row r="691" spans="1:3" x14ac:dyDescent="0.3">
      <c r="A691" s="1" t="str">
        <f>"60292812147"</f>
        <v>60292812147</v>
      </c>
      <c r="C691" s="7">
        <v>1245</v>
      </c>
    </row>
    <row r="692" spans="1:3" x14ac:dyDescent="0.3">
      <c r="A692" s="1" t="str">
        <f>"60292912272"</f>
        <v>60292912272</v>
      </c>
      <c r="C692" s="7">
        <v>1790</v>
      </c>
    </row>
    <row r="693" spans="1:3" x14ac:dyDescent="0.3">
      <c r="A693" s="1" t="str">
        <f>"60292922172"</f>
        <v>60292922172</v>
      </c>
      <c r="C693" s="7">
        <v>3510</v>
      </c>
    </row>
    <row r="694" spans="1:3" x14ac:dyDescent="0.3">
      <c r="A694" s="1" t="str">
        <f>"60293712162"</f>
        <v>60293712162</v>
      </c>
      <c r="C694" s="7">
        <v>445</v>
      </c>
    </row>
    <row r="695" spans="1:3" x14ac:dyDescent="0.3">
      <c r="A695" s="1" t="str">
        <f>"60294512176"</f>
        <v>60294512176</v>
      </c>
      <c r="C695" s="7">
        <v>1350</v>
      </c>
    </row>
    <row r="696" spans="1:3" x14ac:dyDescent="0.3">
      <c r="A696" s="1" t="str">
        <f>"60294512178"</f>
        <v>60294512178</v>
      </c>
      <c r="C696" s="7">
        <v>1350</v>
      </c>
    </row>
    <row r="697" spans="1:3" x14ac:dyDescent="0.3">
      <c r="A697" s="1" t="str">
        <f>"60295612162"</f>
        <v>60295612162</v>
      </c>
      <c r="C697" s="7">
        <v>360</v>
      </c>
    </row>
    <row r="698" spans="1:3" x14ac:dyDescent="0.3">
      <c r="A698" s="1" t="str">
        <f>"60296112116"</f>
        <v>60296112116</v>
      </c>
      <c r="C698" s="7">
        <v>645</v>
      </c>
    </row>
    <row r="699" spans="1:3" x14ac:dyDescent="0.3">
      <c r="A699" s="1" t="str">
        <f>"60296112162"</f>
        <v>60296112162</v>
      </c>
      <c r="C699" s="7">
        <v>420</v>
      </c>
    </row>
    <row r="700" spans="1:3" x14ac:dyDescent="0.3">
      <c r="A700" s="1" t="str">
        <f>"60296142103"</f>
        <v>60296142103</v>
      </c>
      <c r="C700" s="7">
        <v>910</v>
      </c>
    </row>
    <row r="701" spans="1:3" x14ac:dyDescent="0.3">
      <c r="A701" s="1" t="str">
        <f>"60296142130"</f>
        <v>60296142130</v>
      </c>
      <c r="C701" s="7">
        <v>785</v>
      </c>
    </row>
    <row r="702" spans="1:3" x14ac:dyDescent="0.3">
      <c r="A702" s="1" t="str">
        <f>"60296412136"</f>
        <v>60296412136</v>
      </c>
      <c r="C702" s="7">
        <v>2485</v>
      </c>
    </row>
    <row r="703" spans="1:3" x14ac:dyDescent="0.3">
      <c r="A703" s="1" t="str">
        <f>"60296412172"</f>
        <v>60296412172</v>
      </c>
      <c r="C703" s="7">
        <v>2735</v>
      </c>
    </row>
    <row r="704" spans="1:3" x14ac:dyDescent="0.3">
      <c r="A704" s="1" t="str">
        <f>"60296442136"</f>
        <v>60296442136</v>
      </c>
      <c r="C704" s="7">
        <v>2245</v>
      </c>
    </row>
    <row r="705" spans="1:3" x14ac:dyDescent="0.3">
      <c r="A705" s="1" t="str">
        <f>"60296442172"</f>
        <v>60296442172</v>
      </c>
      <c r="C705" s="7">
        <v>2485</v>
      </c>
    </row>
    <row r="706" spans="1:3" x14ac:dyDescent="0.3">
      <c r="A706" s="1" t="str">
        <f>"60297412220"</f>
        <v>60297412220</v>
      </c>
      <c r="C706" s="7">
        <v>1390</v>
      </c>
    </row>
    <row r="707" spans="1:3" x14ac:dyDescent="0.3">
      <c r="A707" s="1" t="str">
        <f>"60297412262"</f>
        <v>60297412262</v>
      </c>
      <c r="C707" s="7">
        <v>1390</v>
      </c>
    </row>
    <row r="708" spans="1:3" x14ac:dyDescent="0.3">
      <c r="A708" s="1" t="str">
        <f>"60297512178"</f>
        <v>60297512178</v>
      </c>
      <c r="C708" s="7">
        <v>1995</v>
      </c>
    </row>
    <row r="709" spans="1:3" x14ac:dyDescent="0.3">
      <c r="A709" s="1" t="str">
        <f>"60298012167"</f>
        <v>60298012167</v>
      </c>
      <c r="C709" s="7">
        <v>5055</v>
      </c>
    </row>
    <row r="710" spans="1:3" x14ac:dyDescent="0.3">
      <c r="A710" s="1" t="str">
        <f>"60298612336"</f>
        <v>60298612336</v>
      </c>
      <c r="C710" s="7">
        <v>750</v>
      </c>
    </row>
    <row r="711" spans="1:3" x14ac:dyDescent="0.3">
      <c r="A711" s="1" t="str">
        <f>"60311112276"</f>
        <v>60311112276</v>
      </c>
      <c r="C711" s="7">
        <v>4260</v>
      </c>
    </row>
    <row r="712" spans="1:3" x14ac:dyDescent="0.3">
      <c r="A712" s="1" t="str">
        <f>"60311312272"</f>
        <v>60311312272</v>
      </c>
      <c r="C712" s="7">
        <v>5935</v>
      </c>
    </row>
    <row r="713" spans="1:3" x14ac:dyDescent="0.3">
      <c r="A713" s="1" t="str">
        <f>"60311442176"</f>
        <v>60311442176</v>
      </c>
      <c r="C713" s="7">
        <v>2085</v>
      </c>
    </row>
    <row r="714" spans="1:3" x14ac:dyDescent="0.3">
      <c r="A714" s="1" t="str">
        <f>"60312012276"</f>
        <v>60312012276</v>
      </c>
      <c r="C714" s="7">
        <v>1455</v>
      </c>
    </row>
    <row r="715" spans="1:3" x14ac:dyDescent="0.3">
      <c r="A715" s="1" t="str">
        <f>"60312112276"</f>
        <v>60312112276</v>
      </c>
      <c r="C715" s="7">
        <v>1835</v>
      </c>
    </row>
    <row r="716" spans="1:3" x14ac:dyDescent="0.3">
      <c r="A716" s="1" t="str">
        <f>"60312212276"</f>
        <v>60312212276</v>
      </c>
      <c r="C716" s="7">
        <v>2920</v>
      </c>
    </row>
    <row r="717" spans="1:3" x14ac:dyDescent="0.3">
      <c r="A717" s="1" t="str">
        <f>"60314112272"</f>
        <v>60314112272</v>
      </c>
      <c r="C717" s="7">
        <v>6695</v>
      </c>
    </row>
    <row r="718" spans="1:3" x14ac:dyDescent="0.3">
      <c r="A718" s="1" t="str">
        <f>"60317312272"</f>
        <v>60317312272</v>
      </c>
      <c r="C718" s="7">
        <v>3740</v>
      </c>
    </row>
    <row r="719" spans="1:3" x14ac:dyDescent="0.3">
      <c r="A719" s="1" t="str">
        <f>"60320012172"</f>
        <v>60320012172</v>
      </c>
      <c r="C719" s="7">
        <v>1050</v>
      </c>
    </row>
    <row r="720" spans="1:3" x14ac:dyDescent="0.3">
      <c r="A720" s="1" t="str">
        <f>"60320122174"</f>
        <v>60320122174</v>
      </c>
      <c r="C720" s="7">
        <v>2360</v>
      </c>
    </row>
    <row r="721" spans="1:3" x14ac:dyDescent="0.3">
      <c r="A721" s="1" t="str">
        <f>"60320212276"</f>
        <v>60320212276</v>
      </c>
      <c r="C721" s="7">
        <v>1390</v>
      </c>
    </row>
    <row r="722" spans="1:3" x14ac:dyDescent="0.3">
      <c r="A722" s="1" t="str">
        <f>"60320612172"</f>
        <v>60320612172</v>
      </c>
      <c r="C722" s="7">
        <v>1825</v>
      </c>
    </row>
    <row r="723" spans="1:3" x14ac:dyDescent="0.3">
      <c r="A723" s="1" t="str">
        <f>"60320742172"</f>
        <v>60320742172</v>
      </c>
      <c r="C723" s="7">
        <v>765</v>
      </c>
    </row>
    <row r="724" spans="1:3" x14ac:dyDescent="0.3">
      <c r="A724" s="1" t="str">
        <f>"60321012176"</f>
        <v>60321012176</v>
      </c>
      <c r="C724" s="7">
        <v>745</v>
      </c>
    </row>
    <row r="725" spans="1:3" x14ac:dyDescent="0.3">
      <c r="A725" s="1" t="str">
        <f>"60321042174"</f>
        <v>60321042174</v>
      </c>
      <c r="C725" s="7">
        <v>645</v>
      </c>
    </row>
    <row r="726" spans="1:3" x14ac:dyDescent="0.3">
      <c r="A726" s="1" t="str">
        <f>"60321242272"</f>
        <v>60321242272</v>
      </c>
      <c r="C726" s="7">
        <v>1510</v>
      </c>
    </row>
    <row r="727" spans="1:3" x14ac:dyDescent="0.3">
      <c r="A727" s="1" t="str">
        <f>"60321242274"</f>
        <v>60321242274</v>
      </c>
      <c r="C727" s="7">
        <v>1510</v>
      </c>
    </row>
    <row r="728" spans="1:3" x14ac:dyDescent="0.3">
      <c r="A728" s="1" t="str">
        <f>"60322042172"</f>
        <v>60322042172</v>
      </c>
      <c r="C728" s="7">
        <v>1215</v>
      </c>
    </row>
    <row r="729" spans="1:3" x14ac:dyDescent="0.3">
      <c r="A729" s="1" t="str">
        <f>"60322412216"</f>
        <v>60322412216</v>
      </c>
      <c r="C729" s="7">
        <v>1370</v>
      </c>
    </row>
    <row r="730" spans="1:3" x14ac:dyDescent="0.3">
      <c r="A730" s="1" t="str">
        <f>"60322412220"</f>
        <v>60322412220</v>
      </c>
      <c r="C730" s="7">
        <v>690</v>
      </c>
    </row>
    <row r="731" spans="1:3" x14ac:dyDescent="0.3">
      <c r="A731" s="1" t="str">
        <f>"60322412276"</f>
        <v>60322412276</v>
      </c>
      <c r="C731" s="7">
        <v>690</v>
      </c>
    </row>
    <row r="732" spans="1:3" x14ac:dyDescent="0.3">
      <c r="A732" s="1" t="str">
        <f>"60323412181"</f>
        <v>60323412181</v>
      </c>
      <c r="C732" s="7">
        <v>1455</v>
      </c>
    </row>
    <row r="733" spans="1:3" x14ac:dyDescent="0.3">
      <c r="A733" s="1" t="str">
        <f>"60323542172"</f>
        <v>60323542172</v>
      </c>
      <c r="C733" s="7">
        <v>1885</v>
      </c>
    </row>
    <row r="734" spans="1:3" x14ac:dyDescent="0.3">
      <c r="A734" s="1" t="str">
        <f>"60323842176"</f>
        <v>60323842176</v>
      </c>
      <c r="C734" s="7">
        <v>1455</v>
      </c>
    </row>
    <row r="735" spans="1:3" x14ac:dyDescent="0.3">
      <c r="A735" s="1" t="str">
        <f>"60323942102"</f>
        <v>60323942102</v>
      </c>
      <c r="C735" s="7">
        <v>2625</v>
      </c>
    </row>
    <row r="736" spans="1:3" x14ac:dyDescent="0.3">
      <c r="A736" s="1" t="str">
        <f>"60324042176"</f>
        <v>60324042176</v>
      </c>
      <c r="C736" s="7">
        <v>3085</v>
      </c>
    </row>
    <row r="737" spans="1:3" x14ac:dyDescent="0.3">
      <c r="A737" s="1" t="str">
        <f>"60324212172"</f>
        <v>60324212172</v>
      </c>
      <c r="C737" s="7">
        <v>1090</v>
      </c>
    </row>
    <row r="738" spans="1:3" x14ac:dyDescent="0.3">
      <c r="A738" s="1" t="str">
        <f>"60324242172"</f>
        <v>60324242172</v>
      </c>
      <c r="C738" s="7">
        <v>1300</v>
      </c>
    </row>
    <row r="739" spans="1:3" x14ac:dyDescent="0.3">
      <c r="A739" s="1" t="str">
        <f>"60324242174"</f>
        <v>60324242174</v>
      </c>
      <c r="C739" s="7">
        <v>1300</v>
      </c>
    </row>
    <row r="740" spans="1:3" x14ac:dyDescent="0.3">
      <c r="A740" s="1" t="str">
        <f>"60324312276"</f>
        <v>60324312276</v>
      </c>
      <c r="C740" s="7">
        <v>1820</v>
      </c>
    </row>
    <row r="741" spans="1:3" x14ac:dyDescent="0.3">
      <c r="A741" s="1" t="str">
        <f>"60325212119"</f>
        <v>60325212119</v>
      </c>
      <c r="C741" s="7">
        <v>1435</v>
      </c>
    </row>
    <row r="742" spans="1:3" x14ac:dyDescent="0.3">
      <c r="A742" s="1" t="str">
        <f>"60325212172"</f>
        <v>60325212172</v>
      </c>
      <c r="C742" s="7">
        <v>1435</v>
      </c>
    </row>
    <row r="743" spans="1:3" x14ac:dyDescent="0.3">
      <c r="A743" s="1" t="str">
        <f>"60325242172"</f>
        <v>60325242172</v>
      </c>
      <c r="C743" s="7">
        <v>1050</v>
      </c>
    </row>
    <row r="744" spans="1:3" x14ac:dyDescent="0.3">
      <c r="A744" s="1" t="str">
        <f>"60325512276"</f>
        <v>60325512276</v>
      </c>
      <c r="C744" s="7">
        <v>1510</v>
      </c>
    </row>
    <row r="745" spans="1:3" x14ac:dyDescent="0.3">
      <c r="A745" s="1" t="str">
        <f>"60326312258"</f>
        <v>60326312258</v>
      </c>
      <c r="C745" s="7">
        <v>2140</v>
      </c>
    </row>
    <row r="746" spans="1:3" x14ac:dyDescent="0.3">
      <c r="A746" s="1" t="str">
        <f>"60326312272"</f>
        <v>60326312272</v>
      </c>
      <c r="C746" s="7">
        <v>2140</v>
      </c>
    </row>
    <row r="747" spans="1:3" x14ac:dyDescent="0.3">
      <c r="A747" s="1" t="str">
        <f>"60326412276"</f>
        <v>60326412276</v>
      </c>
      <c r="C747" s="7">
        <v>1875</v>
      </c>
    </row>
    <row r="748" spans="1:3" x14ac:dyDescent="0.3">
      <c r="A748" s="1" t="str">
        <f>"60326512278"</f>
        <v>60326512278</v>
      </c>
      <c r="C748" s="7">
        <v>2500</v>
      </c>
    </row>
    <row r="749" spans="1:3" x14ac:dyDescent="0.3">
      <c r="A749" s="1" t="str">
        <f>"60327512172"</f>
        <v>60327512172</v>
      </c>
      <c r="C749" s="7">
        <v>2780</v>
      </c>
    </row>
    <row r="750" spans="1:3" x14ac:dyDescent="0.3">
      <c r="A750" s="1" t="str">
        <f>"60328012274"</f>
        <v>60328012274</v>
      </c>
      <c r="C750" s="7">
        <v>2250</v>
      </c>
    </row>
    <row r="751" spans="1:3" x14ac:dyDescent="0.3">
      <c r="A751" s="1" t="str">
        <f>"60328612272"</f>
        <v>60328612272</v>
      </c>
      <c r="C751" s="7">
        <v>4500</v>
      </c>
    </row>
    <row r="752" spans="1:3" x14ac:dyDescent="0.3">
      <c r="A752" s="1" t="str">
        <f>"60329012276"</f>
        <v>60329012276</v>
      </c>
      <c r="C752" s="7">
        <v>3075</v>
      </c>
    </row>
    <row r="753" spans="1:3" x14ac:dyDescent="0.3">
      <c r="A753" s="1" t="str">
        <f>"60329512278"</f>
        <v>60329512278</v>
      </c>
      <c r="C753" s="7">
        <v>1090</v>
      </c>
    </row>
    <row r="754" spans="1:3" x14ac:dyDescent="0.3">
      <c r="A754" s="1" t="str">
        <f>"60330012181"</f>
        <v>60330012181</v>
      </c>
      <c r="C754" s="7">
        <v>2845</v>
      </c>
    </row>
    <row r="755" spans="1:3" x14ac:dyDescent="0.3">
      <c r="A755" s="1" t="str">
        <f>"60330412172"</f>
        <v>60330412172</v>
      </c>
      <c r="C755" s="7">
        <v>4615</v>
      </c>
    </row>
    <row r="756" spans="1:3" x14ac:dyDescent="0.3">
      <c r="A756" s="1" t="str">
        <f>"60330812172"</f>
        <v>60330812172</v>
      </c>
      <c r="C756" s="7">
        <v>4640</v>
      </c>
    </row>
    <row r="757" spans="1:3" x14ac:dyDescent="0.3">
      <c r="A757" s="1" t="str">
        <f>"60340312124"</f>
        <v>60340312124</v>
      </c>
      <c r="C757" s="7">
        <v>1600</v>
      </c>
    </row>
    <row r="758" spans="1:3" x14ac:dyDescent="0.3">
      <c r="A758" s="1" t="str">
        <f>"60381012172"</f>
        <v>60381012172</v>
      </c>
      <c r="C758" s="7">
        <v>710</v>
      </c>
    </row>
    <row r="759" spans="1:3" x14ac:dyDescent="0.3">
      <c r="A759" s="1" t="str">
        <f>"60381042172"</f>
        <v>60381042172</v>
      </c>
      <c r="C759" s="7">
        <v>650</v>
      </c>
    </row>
    <row r="760" spans="1:3" x14ac:dyDescent="0.3">
      <c r="A760" s="1" t="str">
        <f>"60381042174"</f>
        <v>60381042174</v>
      </c>
      <c r="C760" s="7">
        <v>650</v>
      </c>
    </row>
    <row r="761" spans="1:3" x14ac:dyDescent="0.3">
      <c r="A761" s="1" t="str">
        <f>"60381312274"</f>
        <v>60381312274</v>
      </c>
      <c r="C761" s="7">
        <v>1030</v>
      </c>
    </row>
    <row r="762" spans="1:3" x14ac:dyDescent="0.3">
      <c r="A762" s="1" t="str">
        <f>"60381342274"</f>
        <v>60381342274</v>
      </c>
      <c r="C762" s="7">
        <v>1030</v>
      </c>
    </row>
    <row r="763" spans="1:3" x14ac:dyDescent="0.3">
      <c r="A763" s="1" t="str">
        <f>"60381612176"</f>
        <v>60381612176</v>
      </c>
      <c r="C763" s="7">
        <v>870</v>
      </c>
    </row>
    <row r="764" spans="1:3" x14ac:dyDescent="0.3">
      <c r="A764" s="1" t="str">
        <f>"60381642176"</f>
        <v>60381642176</v>
      </c>
      <c r="C764" s="7">
        <v>590</v>
      </c>
    </row>
    <row r="765" spans="1:3" x14ac:dyDescent="0.3">
      <c r="A765" s="1" t="str">
        <f>"60382112176"</f>
        <v>60382112176</v>
      </c>
      <c r="C765" s="7">
        <v>1510</v>
      </c>
    </row>
    <row r="766" spans="1:3" x14ac:dyDescent="0.3">
      <c r="A766" s="1" t="str">
        <f>"60382122176"</f>
        <v>60382122176</v>
      </c>
      <c r="C766" s="7">
        <v>885</v>
      </c>
    </row>
    <row r="767" spans="1:3" x14ac:dyDescent="0.3">
      <c r="A767" s="1" t="str">
        <f>"60383012172"</f>
        <v>60383012172</v>
      </c>
      <c r="C767" s="7">
        <v>1095</v>
      </c>
    </row>
    <row r="768" spans="1:3" x14ac:dyDescent="0.3">
      <c r="A768" s="1" t="str">
        <f>"60383042181"</f>
        <v>60383042181</v>
      </c>
      <c r="C768" s="7">
        <v>1130</v>
      </c>
    </row>
    <row r="769" spans="1:3" x14ac:dyDescent="0.3">
      <c r="A769" s="1" t="str">
        <f>"60383112172"</f>
        <v>60383112172</v>
      </c>
      <c r="C769" s="7">
        <v>1375</v>
      </c>
    </row>
    <row r="770" spans="1:3" x14ac:dyDescent="0.3">
      <c r="A770" s="1" t="str">
        <f>"60383142158"</f>
        <v>60383142158</v>
      </c>
      <c r="C770" s="7">
        <v>1650</v>
      </c>
    </row>
    <row r="771" spans="1:3" x14ac:dyDescent="0.3">
      <c r="A771" s="1" t="str">
        <f>"60383142172"</f>
        <v>60383142172</v>
      </c>
      <c r="C771" s="7">
        <v>1660</v>
      </c>
    </row>
    <row r="772" spans="1:3" x14ac:dyDescent="0.3">
      <c r="A772" s="1" t="str">
        <f>"60383342172"</f>
        <v>60383342172</v>
      </c>
      <c r="C772" s="7">
        <v>1190</v>
      </c>
    </row>
    <row r="773" spans="1:3" x14ac:dyDescent="0.3">
      <c r="A773" s="1" t="str">
        <f>"60383342174"</f>
        <v>60383342174</v>
      </c>
      <c r="C773" s="7">
        <v>1190</v>
      </c>
    </row>
    <row r="774" spans="1:3" x14ac:dyDescent="0.3">
      <c r="A774" s="1" t="str">
        <f>"60383542174"</f>
        <v>60383542174</v>
      </c>
      <c r="C774" s="7">
        <v>1660</v>
      </c>
    </row>
    <row r="775" spans="1:3" x14ac:dyDescent="0.3">
      <c r="A775" s="1" t="str">
        <f>"60383642172"</f>
        <v>60383642172</v>
      </c>
      <c r="C775" s="7">
        <v>1588</v>
      </c>
    </row>
    <row r="776" spans="1:3" x14ac:dyDescent="0.3">
      <c r="A776" s="1" t="str">
        <f>"60383742120"</f>
        <v>60383742120</v>
      </c>
      <c r="C776" s="7">
        <v>1150</v>
      </c>
    </row>
    <row r="777" spans="1:3" x14ac:dyDescent="0.3">
      <c r="A777" s="1" t="str">
        <f>"60383822174"</f>
        <v>60383822174</v>
      </c>
      <c r="C777" s="7">
        <v>1890</v>
      </c>
    </row>
    <row r="778" spans="1:3" x14ac:dyDescent="0.3">
      <c r="A778" s="1" t="str">
        <f>"60383822176"</f>
        <v>60383822176</v>
      </c>
      <c r="C778" s="7">
        <v>850</v>
      </c>
    </row>
    <row r="779" spans="1:3" x14ac:dyDescent="0.3">
      <c r="A779" s="1" t="str">
        <f>"60385242178"</f>
        <v>60385242178</v>
      </c>
      <c r="C779" s="7">
        <v>950</v>
      </c>
    </row>
    <row r="780" spans="1:3" x14ac:dyDescent="0.3">
      <c r="A780" s="1" t="str">
        <f>"60385612172"</f>
        <v>60385612172</v>
      </c>
      <c r="C780" s="7">
        <v>1530</v>
      </c>
    </row>
    <row r="781" spans="1:3" x14ac:dyDescent="0.3">
      <c r="A781" s="1" t="str">
        <f>"60385712278"</f>
        <v>60385712278</v>
      </c>
      <c r="C781" s="7">
        <v>1335</v>
      </c>
    </row>
    <row r="782" spans="1:3" x14ac:dyDescent="0.3">
      <c r="A782" s="1" t="str">
        <f>"60386212178"</f>
        <v>60386212178</v>
      </c>
      <c r="C782" s="7">
        <v>1040</v>
      </c>
    </row>
    <row r="783" spans="1:3" x14ac:dyDescent="0.3">
      <c r="A783" s="1" t="str">
        <f>"60386912272"</f>
        <v>60386912272</v>
      </c>
      <c r="C783" s="7">
        <v>3500</v>
      </c>
    </row>
    <row r="784" spans="1:3" x14ac:dyDescent="0.3">
      <c r="A784" s="1" t="str">
        <f>"60390222176"</f>
        <v>60390222176</v>
      </c>
      <c r="C784" s="7">
        <v>1545</v>
      </c>
    </row>
    <row r="785" spans="1:3" x14ac:dyDescent="0.3">
      <c r="A785" s="1" t="str">
        <f>"60390312102"</f>
        <v>60390312102</v>
      </c>
      <c r="C785" s="7">
        <v>810</v>
      </c>
    </row>
    <row r="786" spans="1:3" x14ac:dyDescent="0.3">
      <c r="A786" s="1" t="str">
        <f>"60390312272"</f>
        <v>60390312272</v>
      </c>
      <c r="C786" s="7">
        <v>955</v>
      </c>
    </row>
    <row r="787" spans="1:3" x14ac:dyDescent="0.3">
      <c r="A787" s="1" t="str">
        <f>"60390512276"</f>
        <v>60390512276</v>
      </c>
      <c r="C787" s="7">
        <v>1340</v>
      </c>
    </row>
    <row r="788" spans="1:3" x14ac:dyDescent="0.3">
      <c r="A788" s="1" t="str">
        <f>"60390912272"</f>
        <v>60390912272</v>
      </c>
      <c r="C788" s="7">
        <v>925</v>
      </c>
    </row>
    <row r="789" spans="1:3" x14ac:dyDescent="0.3">
      <c r="A789" s="1" t="str">
        <f>"60391212272"</f>
        <v>60391212272</v>
      </c>
      <c r="C789" s="7">
        <v>1050</v>
      </c>
    </row>
    <row r="790" spans="1:3" x14ac:dyDescent="0.3">
      <c r="A790" s="1" t="str">
        <f>"60391212274"</f>
        <v>60391212274</v>
      </c>
      <c r="C790" s="7">
        <v>740</v>
      </c>
    </row>
    <row r="791" spans="1:3" x14ac:dyDescent="0.3">
      <c r="A791" s="1" t="str">
        <f>"60391312272"</f>
        <v>60391312272</v>
      </c>
      <c r="C791" s="7">
        <v>745</v>
      </c>
    </row>
    <row r="792" spans="1:3" x14ac:dyDescent="0.3">
      <c r="A792" s="1" t="str">
        <f>"60391342116"</f>
        <v>60391342116</v>
      </c>
      <c r="C792" s="7">
        <v>745</v>
      </c>
    </row>
    <row r="793" spans="1:3" x14ac:dyDescent="0.3">
      <c r="A793" s="1" t="str">
        <f>"60391342174"</f>
        <v>60391342174</v>
      </c>
      <c r="C793" s="7">
        <v>485</v>
      </c>
    </row>
    <row r="794" spans="1:3" x14ac:dyDescent="0.3">
      <c r="A794" s="1" t="str">
        <f>"60392112172"</f>
        <v>60392112172</v>
      </c>
      <c r="C794" s="7">
        <v>1050</v>
      </c>
    </row>
    <row r="795" spans="1:3" x14ac:dyDescent="0.3">
      <c r="A795" s="1" t="str">
        <f>"60392142174"</f>
        <v>60392142174</v>
      </c>
      <c r="C795" s="7">
        <v>945</v>
      </c>
    </row>
    <row r="796" spans="1:3" x14ac:dyDescent="0.3">
      <c r="A796" s="1" t="str">
        <f>"60392312172"</f>
        <v>60392312172</v>
      </c>
      <c r="C796" s="7">
        <v>1555</v>
      </c>
    </row>
    <row r="797" spans="1:3" x14ac:dyDescent="0.3">
      <c r="A797" s="1" t="str">
        <f>"60392342172"</f>
        <v>60392342172</v>
      </c>
      <c r="C797" s="7">
        <v>2215</v>
      </c>
    </row>
    <row r="798" spans="1:3" x14ac:dyDescent="0.3">
      <c r="A798" s="1" t="str">
        <f>"60392342174"</f>
        <v>60392342174</v>
      </c>
      <c r="C798" s="7">
        <v>2215</v>
      </c>
    </row>
    <row r="799" spans="1:3" x14ac:dyDescent="0.3">
      <c r="A799" s="1" t="str">
        <f>"60392512174"</f>
        <v>60392512174</v>
      </c>
      <c r="C799" s="7">
        <v>440</v>
      </c>
    </row>
    <row r="800" spans="1:3" x14ac:dyDescent="0.3">
      <c r="A800" s="1" t="str">
        <f>"60392612174"</f>
        <v>60392612174</v>
      </c>
      <c r="C800" s="7">
        <v>695</v>
      </c>
    </row>
    <row r="801" spans="1:3" x14ac:dyDescent="0.3">
      <c r="A801" s="1" t="str">
        <f>"60392612176"</f>
        <v>60392612176</v>
      </c>
      <c r="C801" s="7">
        <v>630</v>
      </c>
    </row>
    <row r="802" spans="1:3" x14ac:dyDescent="0.3">
      <c r="A802" s="1" t="str">
        <f>"60392642176"</f>
        <v>60392642176</v>
      </c>
      <c r="C802" s="7">
        <v>485</v>
      </c>
    </row>
    <row r="803" spans="1:3" x14ac:dyDescent="0.3">
      <c r="A803" s="1" t="str">
        <f>"60393112272"</f>
        <v>60393112272</v>
      </c>
      <c r="C803" s="7">
        <v>2765</v>
      </c>
    </row>
    <row r="804" spans="1:3" x14ac:dyDescent="0.3">
      <c r="A804" s="1" t="str">
        <f>"60393212116"</f>
        <v>60393212116</v>
      </c>
      <c r="C804" s="7">
        <v>1750</v>
      </c>
    </row>
    <row r="805" spans="1:3" x14ac:dyDescent="0.3">
      <c r="A805" s="1" t="str">
        <f>"60393212172"</f>
        <v>60393212172</v>
      </c>
      <c r="C805" s="7">
        <v>1885</v>
      </c>
    </row>
    <row r="806" spans="1:3" x14ac:dyDescent="0.3">
      <c r="A806" s="1" t="str">
        <f>"60393242172"</f>
        <v>60393242172</v>
      </c>
      <c r="C806" s="7">
        <v>1577</v>
      </c>
    </row>
    <row r="807" spans="1:3" x14ac:dyDescent="0.3">
      <c r="A807" s="1" t="str">
        <f>"60393322172"</f>
        <v>60393322172</v>
      </c>
      <c r="C807" s="7">
        <v>1780</v>
      </c>
    </row>
    <row r="808" spans="1:3" x14ac:dyDescent="0.3">
      <c r="A808" s="1" t="str">
        <f>"60393322174"</f>
        <v>60393322174</v>
      </c>
      <c r="C808" s="7">
        <v>1250</v>
      </c>
    </row>
    <row r="809" spans="1:3" x14ac:dyDescent="0.3">
      <c r="A809" s="1" t="str">
        <f>"60393442172"</f>
        <v>60393442172</v>
      </c>
      <c r="C809" s="7">
        <v>1193</v>
      </c>
    </row>
    <row r="810" spans="1:3" x14ac:dyDescent="0.3">
      <c r="A810" s="1" t="str">
        <f>"60393612172"</f>
        <v>60393612172</v>
      </c>
      <c r="C810" s="7">
        <v>1600</v>
      </c>
    </row>
    <row r="811" spans="1:3" x14ac:dyDescent="0.3">
      <c r="A811" s="1" t="str">
        <f>"60393612174"</f>
        <v>60393612174</v>
      </c>
      <c r="C811" s="7">
        <v>1600</v>
      </c>
    </row>
    <row r="812" spans="1:3" x14ac:dyDescent="0.3">
      <c r="A812" s="1" t="str">
        <f>"60393722172"</f>
        <v>60393722172</v>
      </c>
      <c r="C812" s="7">
        <v>3075</v>
      </c>
    </row>
    <row r="813" spans="1:3" x14ac:dyDescent="0.3">
      <c r="A813" s="1" t="str">
        <f>"60393812174"</f>
        <v>60393812174</v>
      </c>
      <c r="C813" s="7">
        <v>1720</v>
      </c>
    </row>
    <row r="814" spans="1:3" x14ac:dyDescent="0.3">
      <c r="A814" s="1" t="str">
        <f>"60393822176"</f>
        <v>60393822176</v>
      </c>
      <c r="C814" s="7">
        <v>1575</v>
      </c>
    </row>
    <row r="815" spans="1:3" x14ac:dyDescent="0.3">
      <c r="A815" s="1" t="str">
        <f>"60393822181"</f>
        <v>60393822181</v>
      </c>
      <c r="C815" s="7">
        <v>1720</v>
      </c>
    </row>
    <row r="816" spans="1:3" x14ac:dyDescent="0.3">
      <c r="A816" s="1" t="str">
        <f>"60394812176"</f>
        <v>60394812176</v>
      </c>
      <c r="C816" s="7">
        <v>1510</v>
      </c>
    </row>
    <row r="817" spans="1:3" x14ac:dyDescent="0.3">
      <c r="A817" s="1" t="str">
        <f>"60395522176"</f>
        <v>60395522176</v>
      </c>
      <c r="C817" s="7">
        <v>950</v>
      </c>
    </row>
    <row r="818" spans="1:3" x14ac:dyDescent="0.3">
      <c r="A818" s="1" t="str">
        <f>"60395622116"</f>
        <v>60395622116</v>
      </c>
      <c r="C818" s="7">
        <v>990</v>
      </c>
    </row>
    <row r="819" spans="1:3" x14ac:dyDescent="0.3">
      <c r="A819" s="1" t="str">
        <f>"60395622178"</f>
        <v>60395622178</v>
      </c>
      <c r="C819" s="7">
        <v>790</v>
      </c>
    </row>
    <row r="820" spans="1:3" x14ac:dyDescent="0.3">
      <c r="A820" s="1" t="str">
        <f>"60395712276"</f>
        <v>60395712276</v>
      </c>
      <c r="C820" s="7">
        <v>2360</v>
      </c>
    </row>
    <row r="821" spans="1:3" x14ac:dyDescent="0.3">
      <c r="A821" s="1" t="str">
        <f>"60396012178"</f>
        <v>60396012178</v>
      </c>
      <c r="C821" s="7">
        <v>950</v>
      </c>
    </row>
    <row r="822" spans="1:3" x14ac:dyDescent="0.3">
      <c r="A822" s="1" t="str">
        <f>"60396012274"</f>
        <v>60396012274</v>
      </c>
      <c r="C822" s="7">
        <v>1150</v>
      </c>
    </row>
    <row r="823" spans="1:3" x14ac:dyDescent="0.3">
      <c r="A823" s="1" t="str">
        <f>"60396312272"</f>
        <v>60396312272</v>
      </c>
      <c r="C823" s="7">
        <v>2455</v>
      </c>
    </row>
    <row r="824" spans="1:3" x14ac:dyDescent="0.3">
      <c r="A824" s="1" t="str">
        <f>"60396412274"</f>
        <v>60396412274</v>
      </c>
      <c r="C824" s="7">
        <v>1450</v>
      </c>
    </row>
    <row r="825" spans="1:3" x14ac:dyDescent="0.3">
      <c r="A825" s="1" t="str">
        <f>"60396612178"</f>
        <v>60396612178</v>
      </c>
      <c r="C825" s="7">
        <v>935</v>
      </c>
    </row>
    <row r="826" spans="1:3" x14ac:dyDescent="0.3">
      <c r="A826" s="1" t="str">
        <f>"60396712172"</f>
        <v>60396712172</v>
      </c>
      <c r="C826" s="7">
        <v>5790</v>
      </c>
    </row>
    <row r="827" spans="1:3" x14ac:dyDescent="0.3">
      <c r="A827" s="1" t="str">
        <f>"60396812172"</f>
        <v>60396812172</v>
      </c>
      <c r="C827" s="7">
        <v>2390</v>
      </c>
    </row>
    <row r="828" spans="1:3" x14ac:dyDescent="0.3">
      <c r="A828" s="1" t="str">
        <f>"60400312174"</f>
        <v>60400312174</v>
      </c>
      <c r="C828" s="7">
        <v>2290</v>
      </c>
    </row>
    <row r="829" spans="1:3" x14ac:dyDescent="0.3">
      <c r="A829" s="1" t="str">
        <f>"60400342162"</f>
        <v>60400342162</v>
      </c>
      <c r="C829" s="7">
        <v>825</v>
      </c>
    </row>
    <row r="830" spans="1:3" x14ac:dyDescent="0.3">
      <c r="A830" s="1" t="str">
        <f>"60400342172"</f>
        <v>60400342172</v>
      </c>
      <c r="C830" s="7">
        <v>1140</v>
      </c>
    </row>
    <row r="831" spans="1:3" x14ac:dyDescent="0.3">
      <c r="A831" s="1" t="str">
        <f>"60400342174"</f>
        <v>60400342174</v>
      </c>
      <c r="C831" s="7">
        <v>1375</v>
      </c>
    </row>
    <row r="832" spans="1:3" x14ac:dyDescent="0.3">
      <c r="A832" s="1" t="str">
        <f>"60400342262"</f>
        <v>60400342262</v>
      </c>
      <c r="C832" s="7">
        <v>825</v>
      </c>
    </row>
    <row r="833" spans="1:3" x14ac:dyDescent="0.3">
      <c r="A833" s="1" t="str">
        <f>"60400342272"</f>
        <v>60400342272</v>
      </c>
      <c r="C833" s="7">
        <v>1140</v>
      </c>
    </row>
    <row r="834" spans="1:3" x14ac:dyDescent="0.3">
      <c r="A834" s="1" t="str">
        <f>"60400342274"</f>
        <v>60400342274</v>
      </c>
      <c r="C834" s="7">
        <v>1245</v>
      </c>
    </row>
    <row r="835" spans="1:3" x14ac:dyDescent="0.3">
      <c r="A835" s="1" t="str">
        <f>"60400512130"</f>
        <v>60400512130</v>
      </c>
      <c r="C835" s="7">
        <v>1190</v>
      </c>
    </row>
    <row r="836" spans="1:3" x14ac:dyDescent="0.3">
      <c r="A836" s="1" t="str">
        <f>"60401212103"</f>
        <v>60401212103</v>
      </c>
      <c r="C836" s="7">
        <v>2840</v>
      </c>
    </row>
    <row r="837" spans="1:3" x14ac:dyDescent="0.3">
      <c r="A837" s="1" t="str">
        <f>"60402012167"</f>
        <v>60402012167</v>
      </c>
      <c r="C837" s="7">
        <v>3725</v>
      </c>
    </row>
    <row r="838" spans="1:3" x14ac:dyDescent="0.3">
      <c r="A838" s="1" t="str">
        <f>"60403412162"</f>
        <v>60403412162</v>
      </c>
      <c r="C838" s="7">
        <v>4680</v>
      </c>
    </row>
    <row r="839" spans="1:3" x14ac:dyDescent="0.3">
      <c r="A839" s="1" t="str">
        <f>"60404412167"</f>
        <v>60404412167</v>
      </c>
      <c r="C839" s="7">
        <v>4465</v>
      </c>
    </row>
    <row r="840" spans="1:3" x14ac:dyDescent="0.3">
      <c r="A840" s="1" t="str">
        <f>"60404742162"</f>
        <v>60404742162</v>
      </c>
      <c r="C840" s="7">
        <v>605</v>
      </c>
    </row>
    <row r="841" spans="1:3" x14ac:dyDescent="0.3">
      <c r="A841" s="1" t="str">
        <f>"60404742172"</f>
        <v>60404742172</v>
      </c>
      <c r="C841" s="7">
        <v>1385</v>
      </c>
    </row>
    <row r="842" spans="1:3" x14ac:dyDescent="0.3">
      <c r="A842" s="1" t="str">
        <f>"60405012172"</f>
        <v>60405012172</v>
      </c>
      <c r="C842" s="7">
        <v>1333</v>
      </c>
    </row>
    <row r="843" spans="1:3" x14ac:dyDescent="0.3">
      <c r="A843" s="1" t="str">
        <f>"60405042172"</f>
        <v>60405042172</v>
      </c>
      <c r="C843" s="7">
        <v>4460</v>
      </c>
    </row>
    <row r="844" spans="1:3" x14ac:dyDescent="0.3">
      <c r="A844" s="1" t="str">
        <f>"60405042174"</f>
        <v>60405042174</v>
      </c>
      <c r="C844" s="7">
        <v>3345</v>
      </c>
    </row>
    <row r="845" spans="1:3" x14ac:dyDescent="0.3">
      <c r="A845" s="1" t="str">
        <f>"60405442172"</f>
        <v>60405442172</v>
      </c>
      <c r="C845" s="7">
        <v>1360</v>
      </c>
    </row>
    <row r="846" spans="1:3" x14ac:dyDescent="0.3">
      <c r="A846" s="1" t="str">
        <f>"60405622172"</f>
        <v>60405622172</v>
      </c>
      <c r="C846" s="7">
        <v>3255</v>
      </c>
    </row>
    <row r="847" spans="1:3" x14ac:dyDescent="0.3">
      <c r="A847" s="1" t="str">
        <f>"60407312167"</f>
        <v>60407312167</v>
      </c>
      <c r="C847" s="7">
        <v>1670</v>
      </c>
    </row>
    <row r="848" spans="1:3" x14ac:dyDescent="0.3">
      <c r="A848" s="1" t="str">
        <f>"60407312172"</f>
        <v>60407312172</v>
      </c>
      <c r="C848" s="7">
        <v>1670</v>
      </c>
    </row>
    <row r="849" spans="1:3" x14ac:dyDescent="0.3">
      <c r="A849" s="1" t="str">
        <f>"60407312267"</f>
        <v>60407312267</v>
      </c>
      <c r="C849" s="7">
        <v>1670</v>
      </c>
    </row>
    <row r="850" spans="1:3" x14ac:dyDescent="0.3">
      <c r="A850" s="1" t="str">
        <f>"60407612130"</f>
        <v>60407612130</v>
      </c>
      <c r="C850" s="7">
        <v>3945</v>
      </c>
    </row>
    <row r="851" spans="1:3" x14ac:dyDescent="0.3">
      <c r="A851" s="1" t="str">
        <f>"60407812172"</f>
        <v>60407812172</v>
      </c>
      <c r="C851" s="7">
        <v>4239</v>
      </c>
    </row>
    <row r="852" spans="1:3" x14ac:dyDescent="0.3">
      <c r="A852" s="1" t="str">
        <f>"60407912172"</f>
        <v>60407912172</v>
      </c>
      <c r="C852" s="7">
        <v>1793</v>
      </c>
    </row>
    <row r="853" spans="1:3" x14ac:dyDescent="0.3">
      <c r="A853" s="1" t="str">
        <f>"60408142272"</f>
        <v>60408142272</v>
      </c>
      <c r="C853" s="7">
        <v>5909</v>
      </c>
    </row>
    <row r="854" spans="1:3" x14ac:dyDescent="0.3">
      <c r="A854" s="1" t="str">
        <f>"60408212172"</f>
        <v>60408212172</v>
      </c>
      <c r="C854" s="7">
        <v>1647</v>
      </c>
    </row>
    <row r="855" spans="1:3" x14ac:dyDescent="0.3">
      <c r="A855" s="1" t="str">
        <f>"60408942272"</f>
        <v>60408942272</v>
      </c>
      <c r="C855" s="7">
        <v>2455</v>
      </c>
    </row>
    <row r="856" spans="1:3" x14ac:dyDescent="0.3">
      <c r="A856" s="1" t="str">
        <f>"60411512167"</f>
        <v>60411512167</v>
      </c>
      <c r="C856" s="7">
        <v>4465</v>
      </c>
    </row>
    <row r="857" spans="1:3" x14ac:dyDescent="0.3">
      <c r="A857" s="1" t="str">
        <f>"60411912167"</f>
        <v>60411912167</v>
      </c>
      <c r="C857" s="7">
        <v>3940</v>
      </c>
    </row>
    <row r="858" spans="1:3" x14ac:dyDescent="0.3">
      <c r="A858" s="1" t="str">
        <f>"60412212147"</f>
        <v>60412212147</v>
      </c>
      <c r="C858" s="7">
        <v>1365</v>
      </c>
    </row>
    <row r="859" spans="1:3" x14ac:dyDescent="0.3">
      <c r="A859" s="1" t="str">
        <f>"60412212172"</f>
        <v>60412212172</v>
      </c>
      <c r="C859" s="7">
        <v>1365</v>
      </c>
    </row>
    <row r="860" spans="1:3" x14ac:dyDescent="0.3">
      <c r="A860" s="1" t="str">
        <f>"60413112172"</f>
        <v>60413112172</v>
      </c>
      <c r="C860" s="7">
        <v>875</v>
      </c>
    </row>
    <row r="861" spans="1:3" x14ac:dyDescent="0.3">
      <c r="A861" s="1" t="str">
        <f>"60413912167"</f>
        <v>60413912167</v>
      </c>
      <c r="C861" s="7">
        <v>3725</v>
      </c>
    </row>
    <row r="862" spans="1:3" x14ac:dyDescent="0.3">
      <c r="A862" s="1" t="str">
        <f>"60414112167"</f>
        <v>60414112167</v>
      </c>
      <c r="C862" s="7">
        <v>6175</v>
      </c>
    </row>
    <row r="863" spans="1:3" x14ac:dyDescent="0.3">
      <c r="A863" s="1" t="str">
        <f>"60414612130"</f>
        <v>60414612130</v>
      </c>
      <c r="C863" s="7">
        <v>6410</v>
      </c>
    </row>
    <row r="864" spans="1:3" x14ac:dyDescent="0.3">
      <c r="A864" s="1" t="str">
        <f>"60420312272"</f>
        <v>60420312272</v>
      </c>
      <c r="C864" s="7">
        <v>895</v>
      </c>
    </row>
    <row r="865" spans="1:3" x14ac:dyDescent="0.3">
      <c r="A865" s="1" t="str">
        <f>"60420342172"</f>
        <v>60420342172</v>
      </c>
      <c r="C865" s="7">
        <v>810</v>
      </c>
    </row>
    <row r="866" spans="1:3" x14ac:dyDescent="0.3">
      <c r="A866" s="1" t="str">
        <f>"60420342174"</f>
        <v>60420342174</v>
      </c>
      <c r="C866" s="7">
        <v>705</v>
      </c>
    </row>
    <row r="867" spans="1:3" x14ac:dyDescent="0.3">
      <c r="A867" s="1" t="str">
        <f>"60421242172"</f>
        <v>60421242172</v>
      </c>
      <c r="C867" s="7">
        <v>1455</v>
      </c>
    </row>
    <row r="868" spans="1:3" x14ac:dyDescent="0.3">
      <c r="A868" s="1" t="str">
        <f>"60421422172"</f>
        <v>60421422172</v>
      </c>
      <c r="C868" s="7">
        <v>2360</v>
      </c>
    </row>
    <row r="869" spans="1:3" x14ac:dyDescent="0.3">
      <c r="A869" s="1" t="str">
        <f>"60421512272"</f>
        <v>60421512272</v>
      </c>
      <c r="C869" s="7">
        <v>1450</v>
      </c>
    </row>
    <row r="870" spans="1:3" x14ac:dyDescent="0.3">
      <c r="A870" s="1" t="str">
        <f>"60421522174"</f>
        <v>60421522174</v>
      </c>
      <c r="C870" s="7">
        <v>1450</v>
      </c>
    </row>
    <row r="871" spans="1:3" x14ac:dyDescent="0.3">
      <c r="A871" s="1" t="str">
        <f>"60421612172"</f>
        <v>60421612172</v>
      </c>
      <c r="C871" s="7">
        <v>1590</v>
      </c>
    </row>
    <row r="872" spans="1:3" x14ac:dyDescent="0.3">
      <c r="A872" s="1" t="str">
        <f>"60421942172"</f>
        <v>60421942172</v>
      </c>
      <c r="C872" s="7">
        <v>1395</v>
      </c>
    </row>
    <row r="873" spans="1:3" x14ac:dyDescent="0.3">
      <c r="A873" s="1" t="str">
        <f>"60422142176"</f>
        <v>60422142176</v>
      </c>
      <c r="C873" s="7">
        <v>1365</v>
      </c>
    </row>
    <row r="874" spans="1:3" x14ac:dyDescent="0.3">
      <c r="A874" s="1" t="str">
        <f>"60422222174"</f>
        <v>60422222174</v>
      </c>
      <c r="C874" s="7">
        <v>2610</v>
      </c>
    </row>
    <row r="875" spans="1:3" x14ac:dyDescent="0.3">
      <c r="A875" s="1" t="str">
        <f>"60422312272"</f>
        <v>60422312272</v>
      </c>
      <c r="C875" s="7">
        <v>3140</v>
      </c>
    </row>
    <row r="876" spans="1:3" x14ac:dyDescent="0.3">
      <c r="A876" s="1" t="str">
        <f>"60422512176"</f>
        <v>60422512176</v>
      </c>
      <c r="C876" s="7">
        <v>1260</v>
      </c>
    </row>
    <row r="877" spans="1:3" x14ac:dyDescent="0.3">
      <c r="A877" s="1" t="str">
        <f>"60422612172"</f>
        <v>60422612172</v>
      </c>
      <c r="C877" s="7">
        <v>2215</v>
      </c>
    </row>
    <row r="878" spans="1:3" x14ac:dyDescent="0.3">
      <c r="A878" s="1" t="str">
        <f>"60423212111"</f>
        <v>60423212111</v>
      </c>
      <c r="C878" s="7">
        <v>1350</v>
      </c>
    </row>
    <row r="879" spans="1:3" x14ac:dyDescent="0.3">
      <c r="A879" s="1" t="str">
        <f>"60423212120"</f>
        <v>60423212120</v>
      </c>
      <c r="C879" s="7">
        <v>800</v>
      </c>
    </row>
    <row r="880" spans="1:3" x14ac:dyDescent="0.3">
      <c r="A880" s="1" t="str">
        <f>"60423212176"</f>
        <v>60423212176</v>
      </c>
      <c r="C880" s="7">
        <v>800</v>
      </c>
    </row>
    <row r="881" spans="1:3" x14ac:dyDescent="0.3">
      <c r="A881" s="1" t="str">
        <f>"60423312105"</f>
        <v>60423312105</v>
      </c>
      <c r="C881" s="7">
        <v>1300</v>
      </c>
    </row>
    <row r="882" spans="1:3" x14ac:dyDescent="0.3">
      <c r="A882" s="1" t="str">
        <f>"60423312111"</f>
        <v>60423312111</v>
      </c>
      <c r="C882" s="7">
        <v>1300</v>
      </c>
    </row>
    <row r="883" spans="1:3" x14ac:dyDescent="0.3">
      <c r="A883" s="1" t="str">
        <f>"60423312120"</f>
        <v>60423312120</v>
      </c>
      <c r="C883" s="7">
        <v>790</v>
      </c>
    </row>
    <row r="884" spans="1:3" x14ac:dyDescent="0.3">
      <c r="A884" s="1" t="str">
        <f>"60423312172"</f>
        <v>60423312172</v>
      </c>
      <c r="C884" s="7">
        <v>1300</v>
      </c>
    </row>
    <row r="885" spans="1:3" x14ac:dyDescent="0.3">
      <c r="A885" s="1" t="str">
        <f>"60423312178"</f>
        <v>60423312178</v>
      </c>
      <c r="C885" s="7">
        <v>790</v>
      </c>
    </row>
    <row r="886" spans="1:3" x14ac:dyDescent="0.3">
      <c r="A886" s="1" t="str">
        <f>"60423512272"</f>
        <v>60423512272</v>
      </c>
      <c r="C886" s="7">
        <v>6825</v>
      </c>
    </row>
    <row r="887" spans="1:3" x14ac:dyDescent="0.3">
      <c r="A887" s="1" t="str">
        <f>"60424812176"</f>
        <v>60424812176</v>
      </c>
      <c r="C887" s="7">
        <v>650</v>
      </c>
    </row>
    <row r="888" spans="1:3" x14ac:dyDescent="0.3">
      <c r="A888" s="1" t="str">
        <f>"60425012176"</f>
        <v>60425012176</v>
      </c>
      <c r="C888" s="7">
        <v>600</v>
      </c>
    </row>
    <row r="889" spans="1:3" x14ac:dyDescent="0.3">
      <c r="A889" s="1" t="str">
        <f>"60425012178"</f>
        <v>60425012178</v>
      </c>
      <c r="C889" s="7">
        <v>600</v>
      </c>
    </row>
    <row r="890" spans="1:3" x14ac:dyDescent="0.3">
      <c r="A890" s="1" t="str">
        <f>"60425112174"</f>
        <v>60425112174</v>
      </c>
      <c r="C890" s="7">
        <v>1750</v>
      </c>
    </row>
    <row r="891" spans="1:3" x14ac:dyDescent="0.3">
      <c r="A891" s="1" t="str">
        <f>"60425312120"</f>
        <v>60425312120</v>
      </c>
      <c r="C891" s="7">
        <v>890</v>
      </c>
    </row>
    <row r="892" spans="1:3" x14ac:dyDescent="0.3">
      <c r="A892" s="1" t="str">
        <f>"60425312178"</f>
        <v>60425312178</v>
      </c>
      <c r="C892" s="7">
        <v>890</v>
      </c>
    </row>
    <row r="893" spans="1:3" x14ac:dyDescent="0.3">
      <c r="A893" s="1" t="str">
        <f>"60425312220"</f>
        <v>60425312220</v>
      </c>
      <c r="C893" s="7">
        <v>2690</v>
      </c>
    </row>
    <row r="894" spans="1:3" x14ac:dyDescent="0.3">
      <c r="A894" s="1" t="str">
        <f>"60425312278"</f>
        <v>60425312278</v>
      </c>
      <c r="C894" s="7">
        <v>2690</v>
      </c>
    </row>
    <row r="895" spans="1:3" x14ac:dyDescent="0.3">
      <c r="A895" s="1" t="str">
        <f>"60425342120"</f>
        <v>60425342120</v>
      </c>
      <c r="C895" s="7">
        <v>890</v>
      </c>
    </row>
    <row r="896" spans="1:3" x14ac:dyDescent="0.3">
      <c r="A896" s="1" t="str">
        <f>"60425342178"</f>
        <v>60425342178</v>
      </c>
      <c r="C896" s="7">
        <v>890</v>
      </c>
    </row>
    <row r="897" spans="1:3" x14ac:dyDescent="0.3">
      <c r="A897" s="1" t="str">
        <f>"60425412142"</f>
        <v>60425412142</v>
      </c>
      <c r="C897" s="7">
        <v>2440</v>
      </c>
    </row>
    <row r="898" spans="1:3" x14ac:dyDescent="0.3">
      <c r="A898" s="1" t="str">
        <f>"60425612272"</f>
        <v>60425612272</v>
      </c>
      <c r="C898" s="7">
        <v>3430</v>
      </c>
    </row>
    <row r="899" spans="1:3" x14ac:dyDescent="0.3">
      <c r="A899" s="1" t="str">
        <f>"60425912178"</f>
        <v>60425912178</v>
      </c>
      <c r="C899" s="7">
        <v>690</v>
      </c>
    </row>
    <row r="900" spans="1:3" x14ac:dyDescent="0.3">
      <c r="A900" s="1" t="str">
        <f>"60426612172"</f>
        <v>60426612172</v>
      </c>
      <c r="C900" s="7">
        <v>2770</v>
      </c>
    </row>
    <row r="901" spans="1:3" x14ac:dyDescent="0.3">
      <c r="A901" s="1" t="str">
        <f>"60427012176"</f>
        <v>60427012176</v>
      </c>
      <c r="C901" s="7">
        <v>1115</v>
      </c>
    </row>
    <row r="902" spans="1:3" x14ac:dyDescent="0.3">
      <c r="A902" s="1" t="str">
        <f>"60427212272"</f>
        <v>60427212272</v>
      </c>
      <c r="C902" s="7">
        <v>2950</v>
      </c>
    </row>
    <row r="903" spans="1:3" x14ac:dyDescent="0.3">
      <c r="A903" s="1" t="str">
        <f>"60427712178"</f>
        <v>60427712178</v>
      </c>
      <c r="C903" s="7">
        <v>2835</v>
      </c>
    </row>
    <row r="904" spans="1:3" x14ac:dyDescent="0.3">
      <c r="A904" s="1" t="str">
        <f>"60430312103"</f>
        <v>60430312103</v>
      </c>
      <c r="C904" s="7">
        <v>1675</v>
      </c>
    </row>
    <row r="905" spans="1:3" x14ac:dyDescent="0.3">
      <c r="A905" s="1" t="str">
        <f>"60430512120"</f>
        <v>60430512120</v>
      </c>
      <c r="C905" s="7">
        <v>390</v>
      </c>
    </row>
    <row r="906" spans="1:3" x14ac:dyDescent="0.3">
      <c r="A906" s="1" t="str">
        <f>"60430512162"</f>
        <v>60430512162</v>
      </c>
      <c r="C906" s="7">
        <v>390</v>
      </c>
    </row>
    <row r="907" spans="1:3" x14ac:dyDescent="0.3">
      <c r="A907" s="1" t="str">
        <f>"60430512176"</f>
        <v>60430512176</v>
      </c>
      <c r="C907" s="7">
        <v>390</v>
      </c>
    </row>
    <row r="908" spans="1:3" x14ac:dyDescent="0.3">
      <c r="A908" s="1" t="str">
        <f>"60430512178"</f>
        <v>60430512178</v>
      </c>
      <c r="C908" s="7">
        <v>390</v>
      </c>
    </row>
    <row r="909" spans="1:3" x14ac:dyDescent="0.3">
      <c r="A909" s="1" t="str">
        <f>"60430542103"</f>
        <v>60430542103</v>
      </c>
      <c r="C909" s="7">
        <v>805</v>
      </c>
    </row>
    <row r="910" spans="1:3" x14ac:dyDescent="0.3">
      <c r="A910" s="1" t="str">
        <f>"60430542120"</f>
        <v>60430542120</v>
      </c>
      <c r="C910" s="7">
        <v>490</v>
      </c>
    </row>
    <row r="911" spans="1:3" x14ac:dyDescent="0.3">
      <c r="A911" s="1" t="str">
        <f>"60430542130"</f>
        <v>60430542130</v>
      </c>
      <c r="C911" s="7">
        <v>540</v>
      </c>
    </row>
    <row r="912" spans="1:3" x14ac:dyDescent="0.3">
      <c r="A912" s="1" t="str">
        <f>"60430542162"</f>
        <v>60430542162</v>
      </c>
      <c r="C912" s="7">
        <v>490</v>
      </c>
    </row>
    <row r="913" spans="1:3" x14ac:dyDescent="0.3">
      <c r="A913" s="1" t="str">
        <f>"60430812103"</f>
        <v>60430812103</v>
      </c>
      <c r="C913" s="7">
        <v>990</v>
      </c>
    </row>
    <row r="914" spans="1:3" x14ac:dyDescent="0.3">
      <c r="A914" s="1" t="str">
        <f>"60430812130"</f>
        <v>60430812130</v>
      </c>
      <c r="C914" s="7">
        <v>550</v>
      </c>
    </row>
    <row r="915" spans="1:3" x14ac:dyDescent="0.3">
      <c r="A915" s="1" t="str">
        <f>"60430812162"</f>
        <v>60430812162</v>
      </c>
      <c r="C915" s="7">
        <v>430</v>
      </c>
    </row>
    <row r="916" spans="1:3" x14ac:dyDescent="0.3">
      <c r="A916" s="1" t="str">
        <f>"60430812176"</f>
        <v>60430812176</v>
      </c>
      <c r="C916" s="7">
        <v>430</v>
      </c>
    </row>
    <row r="917" spans="1:3" x14ac:dyDescent="0.3">
      <c r="A917" s="1" t="str">
        <f>"60430812178"</f>
        <v>60430812178</v>
      </c>
      <c r="C917" s="7">
        <v>430</v>
      </c>
    </row>
    <row r="918" spans="1:3" x14ac:dyDescent="0.3">
      <c r="A918" s="1" t="str">
        <f>"60430842130"</f>
        <v>60430842130</v>
      </c>
      <c r="C918" s="7">
        <v>745</v>
      </c>
    </row>
    <row r="919" spans="1:3" x14ac:dyDescent="0.3">
      <c r="A919" s="1" t="str">
        <f>"60430842162"</f>
        <v>60430842162</v>
      </c>
      <c r="C919" s="7">
        <v>745</v>
      </c>
    </row>
    <row r="920" spans="1:3" x14ac:dyDescent="0.3">
      <c r="A920" s="1" t="str">
        <f>"60430912172"</f>
        <v>60430912172</v>
      </c>
      <c r="C920" s="7">
        <v>690</v>
      </c>
    </row>
    <row r="921" spans="1:3" x14ac:dyDescent="0.3">
      <c r="A921" s="1" t="str">
        <f>"60430912176"</f>
        <v>60430912176</v>
      </c>
      <c r="C921" s="7">
        <v>590</v>
      </c>
    </row>
    <row r="922" spans="1:3" x14ac:dyDescent="0.3">
      <c r="A922" s="1" t="str">
        <f>"60430912276"</f>
        <v>60430912276</v>
      </c>
      <c r="C922" s="7">
        <v>750</v>
      </c>
    </row>
    <row r="923" spans="1:3" x14ac:dyDescent="0.3">
      <c r="A923" s="1" t="str">
        <f>"60430912303"</f>
        <v>60430912303</v>
      </c>
      <c r="C923" s="7">
        <v>875</v>
      </c>
    </row>
    <row r="924" spans="1:3" x14ac:dyDescent="0.3">
      <c r="A924" s="1" t="str">
        <f>"60430912336"</f>
        <v>60430912336</v>
      </c>
      <c r="C924" s="7">
        <v>750</v>
      </c>
    </row>
    <row r="925" spans="1:3" x14ac:dyDescent="0.3">
      <c r="A925" s="1" t="str">
        <f>"60430912378"</f>
        <v>60430912378</v>
      </c>
      <c r="C925" s="7">
        <v>750</v>
      </c>
    </row>
    <row r="926" spans="1:3" x14ac:dyDescent="0.3">
      <c r="A926" s="1" t="str">
        <f>"60431012105"</f>
        <v>60431012105</v>
      </c>
      <c r="C926" s="7">
        <v>1200</v>
      </c>
    </row>
    <row r="927" spans="1:3" x14ac:dyDescent="0.3">
      <c r="A927" s="1" t="str">
        <f>"60431012120"</f>
        <v>60431012120</v>
      </c>
      <c r="C927" s="7">
        <v>750</v>
      </c>
    </row>
    <row r="928" spans="1:3" x14ac:dyDescent="0.3">
      <c r="A928" s="1" t="str">
        <f>"60431012162"</f>
        <v>60431012162</v>
      </c>
      <c r="C928" s="7">
        <v>750</v>
      </c>
    </row>
    <row r="929" spans="1:3" x14ac:dyDescent="0.3">
      <c r="A929" s="1" t="str">
        <f>"60431012178"</f>
        <v>60431012178</v>
      </c>
      <c r="C929" s="7">
        <v>750</v>
      </c>
    </row>
    <row r="930" spans="1:3" x14ac:dyDescent="0.3">
      <c r="A930" s="1" t="str">
        <f>"60431012181"</f>
        <v>60431012181</v>
      </c>
      <c r="C930" s="7">
        <v>750</v>
      </c>
    </row>
    <row r="931" spans="1:3" x14ac:dyDescent="0.3">
      <c r="A931" s="1" t="str">
        <f>"60431212130"</f>
        <v>60431212130</v>
      </c>
      <c r="C931" s="7">
        <v>1500</v>
      </c>
    </row>
    <row r="932" spans="1:3" x14ac:dyDescent="0.3">
      <c r="A932" s="1" t="str">
        <f>"60431712178"</f>
        <v>60431712178</v>
      </c>
      <c r="C932" s="7">
        <v>2625</v>
      </c>
    </row>
    <row r="933" spans="1:3" x14ac:dyDescent="0.3">
      <c r="A933" s="1" t="str">
        <f>"60431712278"</f>
        <v>60431712278</v>
      </c>
      <c r="C933" s="7">
        <v>4900</v>
      </c>
    </row>
    <row r="934" spans="1:3" x14ac:dyDescent="0.3">
      <c r="A934" s="1" t="str">
        <f>"60431742130"</f>
        <v>60431742130</v>
      </c>
      <c r="C934" s="7">
        <v>1065</v>
      </c>
    </row>
    <row r="935" spans="1:3" x14ac:dyDescent="0.3">
      <c r="A935" s="1" t="str">
        <f>"60440422174"</f>
        <v>60440422174</v>
      </c>
      <c r="C935" s="7">
        <v>1990</v>
      </c>
    </row>
    <row r="936" spans="1:3" x14ac:dyDescent="0.3">
      <c r="A936" s="1" t="str">
        <f>"60440712136"</f>
        <v>60440712136</v>
      </c>
      <c r="C936" s="7">
        <v>580</v>
      </c>
    </row>
    <row r="937" spans="1:3" x14ac:dyDescent="0.3">
      <c r="A937" s="1" t="str">
        <f>"60440812130"</f>
        <v>60440812130</v>
      </c>
      <c r="C937" s="7">
        <v>685</v>
      </c>
    </row>
    <row r="938" spans="1:3" x14ac:dyDescent="0.3">
      <c r="A938" s="1" t="str">
        <f>"60440812178"</f>
        <v>60440812178</v>
      </c>
      <c r="C938" s="7">
        <v>685</v>
      </c>
    </row>
    <row r="939" spans="1:3" x14ac:dyDescent="0.3">
      <c r="A939" s="1" t="str">
        <f>"60441522174"</f>
        <v>60441522174</v>
      </c>
      <c r="C939" s="7">
        <v>2515</v>
      </c>
    </row>
    <row r="940" spans="1:3" x14ac:dyDescent="0.3">
      <c r="A940" s="1" t="str">
        <f>"60441612103"</f>
        <v>60441612103</v>
      </c>
      <c r="C940" s="7">
        <v>1780</v>
      </c>
    </row>
    <row r="941" spans="1:3" x14ac:dyDescent="0.3">
      <c r="A941" s="1" t="str">
        <f>"60441612313"</f>
        <v>60441612313</v>
      </c>
      <c r="C941" s="7">
        <v>3325</v>
      </c>
    </row>
    <row r="942" spans="1:3" x14ac:dyDescent="0.3">
      <c r="A942" s="1" t="str">
        <f>"60442412105"</f>
        <v>60442412105</v>
      </c>
      <c r="C942" s="7">
        <v>1650</v>
      </c>
    </row>
    <row r="943" spans="1:3" x14ac:dyDescent="0.3">
      <c r="A943" s="1" t="str">
        <f>"60442412130"</f>
        <v>60442412130</v>
      </c>
      <c r="C943" s="7">
        <v>2400</v>
      </c>
    </row>
    <row r="944" spans="1:3" x14ac:dyDescent="0.3">
      <c r="A944" s="1" t="str">
        <f>"60442412174"</f>
        <v>60442412174</v>
      </c>
      <c r="C944" s="7">
        <v>1875</v>
      </c>
    </row>
    <row r="945" spans="1:3" x14ac:dyDescent="0.3">
      <c r="A945" s="1" t="str">
        <f>"60442612120"</f>
        <v>60442612120</v>
      </c>
      <c r="C945" s="7">
        <v>490</v>
      </c>
    </row>
    <row r="946" spans="1:3" x14ac:dyDescent="0.3">
      <c r="A946" s="1" t="str">
        <f>"60442612174"</f>
        <v>60442612174</v>
      </c>
      <c r="C946" s="7">
        <v>490</v>
      </c>
    </row>
    <row r="947" spans="1:3" x14ac:dyDescent="0.3">
      <c r="A947" s="1" t="str">
        <f>"60442612176"</f>
        <v>60442612176</v>
      </c>
      <c r="C947" s="7">
        <v>490</v>
      </c>
    </row>
    <row r="948" spans="1:3" x14ac:dyDescent="0.3">
      <c r="A948" s="1" t="str">
        <f>"60442612181"</f>
        <v>60442612181</v>
      </c>
      <c r="C948" s="7">
        <v>490</v>
      </c>
    </row>
    <row r="949" spans="1:3" x14ac:dyDescent="0.3">
      <c r="A949" s="1" t="str">
        <f>"60443012172"</f>
        <v>60443012172</v>
      </c>
      <c r="C949" s="7">
        <v>1470</v>
      </c>
    </row>
    <row r="950" spans="1:3" x14ac:dyDescent="0.3">
      <c r="A950" s="1" t="str">
        <f>"60443322174"</f>
        <v>60443322174</v>
      </c>
      <c r="C950" s="7">
        <v>2535</v>
      </c>
    </row>
    <row r="951" spans="1:3" x14ac:dyDescent="0.3">
      <c r="A951" s="1" t="str">
        <f>"60443712103"</f>
        <v>60443712103</v>
      </c>
      <c r="C951" s="7">
        <v>875</v>
      </c>
    </row>
    <row r="952" spans="1:3" x14ac:dyDescent="0.3">
      <c r="A952" s="1" t="str">
        <f>"60443712162"</f>
        <v>60443712162</v>
      </c>
      <c r="C952" s="7">
        <v>415</v>
      </c>
    </row>
    <row r="953" spans="1:3" x14ac:dyDescent="0.3">
      <c r="A953" s="1" t="str">
        <f>"60444512105"</f>
        <v>60444512105</v>
      </c>
      <c r="C953" s="7">
        <v>1840</v>
      </c>
    </row>
    <row r="954" spans="1:3" x14ac:dyDescent="0.3">
      <c r="A954" s="1" t="str">
        <f>"60444642130"</f>
        <v>60444642130</v>
      </c>
      <c r="C954" s="7">
        <v>1250</v>
      </c>
    </row>
    <row r="955" spans="1:3" x14ac:dyDescent="0.3">
      <c r="A955" s="1" t="str">
        <f>"60444642136"</f>
        <v>60444642136</v>
      </c>
      <c r="C955" s="7">
        <v>890</v>
      </c>
    </row>
    <row r="956" spans="1:3" x14ac:dyDescent="0.3">
      <c r="A956" s="1" t="str">
        <f>"60444712130"</f>
        <v>60444712130</v>
      </c>
      <c r="C956" s="7">
        <v>2345</v>
      </c>
    </row>
    <row r="957" spans="1:3" x14ac:dyDescent="0.3">
      <c r="A957" s="1" t="str">
        <f>"60446812120"</f>
        <v>60446812120</v>
      </c>
      <c r="C957" s="7">
        <v>1740</v>
      </c>
    </row>
    <row r="958" spans="1:3" x14ac:dyDescent="0.3">
      <c r="A958" s="1" t="str">
        <f>"60460012174"</f>
        <v>60460012174</v>
      </c>
      <c r="C958" s="7">
        <v>1155</v>
      </c>
    </row>
    <row r="959" spans="1:3" x14ac:dyDescent="0.3">
      <c r="A959" s="1" t="str">
        <f>"60460042174"</f>
        <v>60460042174</v>
      </c>
      <c r="C959" s="7">
        <v>1585</v>
      </c>
    </row>
    <row r="960" spans="1:3" x14ac:dyDescent="0.3">
      <c r="A960" s="1" t="str">
        <f>"60461912172"</f>
        <v>60461912172</v>
      </c>
      <c r="C960" s="7">
        <v>1000</v>
      </c>
    </row>
    <row r="961" spans="1:3" x14ac:dyDescent="0.3">
      <c r="A961" s="1" t="str">
        <f>"60461942172"</f>
        <v>60461942172</v>
      </c>
      <c r="C961" s="7">
        <v>1310</v>
      </c>
    </row>
    <row r="962" spans="1:3" x14ac:dyDescent="0.3">
      <c r="A962" s="1" t="str">
        <f>"60462012176"</f>
        <v>60462012176</v>
      </c>
      <c r="C962" s="7">
        <v>715</v>
      </c>
    </row>
    <row r="963" spans="1:3" x14ac:dyDescent="0.3">
      <c r="A963" s="1" t="str">
        <f>"60462042176"</f>
        <v>60462042176</v>
      </c>
      <c r="C963" s="7">
        <v>985</v>
      </c>
    </row>
    <row r="964" spans="1:3" x14ac:dyDescent="0.3">
      <c r="A964" s="1" t="str">
        <f>"60462512172"</f>
        <v>60462512172</v>
      </c>
      <c r="C964" s="7">
        <v>1550</v>
      </c>
    </row>
    <row r="965" spans="1:3" x14ac:dyDescent="0.3">
      <c r="A965" s="1" t="str">
        <f>"60462812174"</f>
        <v>60462812174</v>
      </c>
      <c r="C965" s="7">
        <v>880</v>
      </c>
    </row>
    <row r="966" spans="1:3" x14ac:dyDescent="0.3">
      <c r="A966" s="1" t="str">
        <f>"60462842172"</f>
        <v>60462842172</v>
      </c>
      <c r="C966" s="7">
        <v>1050</v>
      </c>
    </row>
    <row r="967" spans="1:3" x14ac:dyDescent="0.3">
      <c r="A967" s="1" t="str">
        <f>"60462912172"</f>
        <v>60462912172</v>
      </c>
      <c r="C967" s="7">
        <v>1050</v>
      </c>
    </row>
    <row r="968" spans="1:3" x14ac:dyDescent="0.3">
      <c r="A968" s="1" t="str">
        <f>"60466012272"</f>
        <v>60466012272</v>
      </c>
      <c r="C968" s="7">
        <v>4110</v>
      </c>
    </row>
    <row r="969" spans="1:3" x14ac:dyDescent="0.3">
      <c r="A969" s="1" t="str">
        <f>"60466412272"</f>
        <v>60466412272</v>
      </c>
      <c r="C969" s="7">
        <v>3540</v>
      </c>
    </row>
    <row r="970" spans="1:3" x14ac:dyDescent="0.3">
      <c r="A970" s="1" t="str">
        <f>"60470842172"</f>
        <v>60470842172</v>
      </c>
      <c r="C970" s="7">
        <v>860</v>
      </c>
    </row>
    <row r="971" spans="1:3" x14ac:dyDescent="0.3">
      <c r="A971" s="1" t="str">
        <f>"60471512172"</f>
        <v>60471512172</v>
      </c>
      <c r="C971" s="7">
        <v>1085</v>
      </c>
    </row>
    <row r="972" spans="1:3" x14ac:dyDescent="0.3">
      <c r="A972" s="1" t="str">
        <f>"60471512190"</f>
        <v>60471512190</v>
      </c>
      <c r="C972" s="7">
        <v>1085</v>
      </c>
    </row>
    <row r="973" spans="1:3" x14ac:dyDescent="0.3">
      <c r="A973" s="1" t="str">
        <f>"60471542172"</f>
        <v>60471542172</v>
      </c>
      <c r="C973" s="7">
        <v>950</v>
      </c>
    </row>
    <row r="974" spans="1:3" x14ac:dyDescent="0.3">
      <c r="A974" s="1" t="str">
        <f>"60471542174"</f>
        <v>60471542174</v>
      </c>
      <c r="C974" s="7">
        <v>950</v>
      </c>
    </row>
    <row r="975" spans="1:3" x14ac:dyDescent="0.3">
      <c r="A975" s="1" t="str">
        <f>"60472012120"</f>
        <v>60472012120</v>
      </c>
      <c r="C975" s="7">
        <v>750</v>
      </c>
    </row>
    <row r="976" spans="1:3" x14ac:dyDescent="0.3">
      <c r="A976" s="1" t="str">
        <f>"60472312174"</f>
        <v>60472312174</v>
      </c>
      <c r="C976" s="7">
        <v>950</v>
      </c>
    </row>
    <row r="977" spans="1:3" x14ac:dyDescent="0.3">
      <c r="A977" s="1" t="str">
        <f>"60472412176"</f>
        <v>60472412176</v>
      </c>
      <c r="C977" s="7">
        <v>990</v>
      </c>
    </row>
    <row r="978" spans="1:3" x14ac:dyDescent="0.3">
      <c r="A978" s="1" t="str">
        <f>"60472442172"</f>
        <v>60472442172</v>
      </c>
      <c r="C978" s="7">
        <v>1050</v>
      </c>
    </row>
    <row r="979" spans="1:3" x14ac:dyDescent="0.3">
      <c r="A979" s="1" t="str">
        <f>"60472442176"</f>
        <v>60472442176</v>
      </c>
      <c r="C979" s="7">
        <v>940</v>
      </c>
    </row>
    <row r="980" spans="1:3" x14ac:dyDescent="0.3">
      <c r="A980" s="1" t="str">
        <f>"60473112120"</f>
        <v>60473112120</v>
      </c>
      <c r="C980" s="7">
        <v>1000</v>
      </c>
    </row>
    <row r="981" spans="1:3" x14ac:dyDescent="0.3">
      <c r="A981" s="1" t="str">
        <f>"60473112176"</f>
        <v>60473112176</v>
      </c>
      <c r="C981" s="7">
        <v>1000</v>
      </c>
    </row>
    <row r="982" spans="1:3" x14ac:dyDescent="0.3">
      <c r="A982" s="1" t="str">
        <f>"60473142120"</f>
        <v>60473142120</v>
      </c>
      <c r="C982" s="7">
        <v>890</v>
      </c>
    </row>
    <row r="983" spans="1:3" x14ac:dyDescent="0.3">
      <c r="A983" s="1" t="str">
        <f>"60473142174"</f>
        <v>60473142174</v>
      </c>
      <c r="C983" s="7">
        <v>890</v>
      </c>
    </row>
    <row r="984" spans="1:3" x14ac:dyDescent="0.3">
      <c r="A984" s="1" t="str">
        <f>"60473142178"</f>
        <v>60473142178</v>
      </c>
      <c r="C984" s="7">
        <v>890</v>
      </c>
    </row>
    <row r="985" spans="1:3" x14ac:dyDescent="0.3">
      <c r="A985" s="1" t="str">
        <f>"60473212278"</f>
        <v>60473212278</v>
      </c>
      <c r="C985" s="7">
        <v>1445</v>
      </c>
    </row>
    <row r="986" spans="1:3" x14ac:dyDescent="0.3">
      <c r="A986" s="1" t="str">
        <f>"60474012178"</f>
        <v>60474012178</v>
      </c>
      <c r="C986" s="7">
        <v>690</v>
      </c>
    </row>
    <row r="987" spans="1:3" x14ac:dyDescent="0.3">
      <c r="A987" s="1" t="str">
        <f>"60474312181"</f>
        <v>60474312181</v>
      </c>
      <c r="C987" s="7">
        <v>1545</v>
      </c>
    </row>
    <row r="988" spans="1:3" x14ac:dyDescent="0.3">
      <c r="A988" s="1" t="str">
        <f>"60475012120"</f>
        <v>60475012120</v>
      </c>
      <c r="C988" s="7">
        <v>790</v>
      </c>
    </row>
    <row r="989" spans="1:3" x14ac:dyDescent="0.3">
      <c r="A989" s="1" t="str">
        <f>"60475012176"</f>
        <v>60475012176</v>
      </c>
      <c r="C989" s="7">
        <v>790</v>
      </c>
    </row>
    <row r="990" spans="1:3" x14ac:dyDescent="0.3">
      <c r="A990" s="1" t="str">
        <f>"60475112278"</f>
        <v>60475112278</v>
      </c>
      <c r="C990" s="7">
        <v>1825</v>
      </c>
    </row>
    <row r="991" spans="1:3" x14ac:dyDescent="0.3">
      <c r="A991" s="1" t="str">
        <f>"60475210278"</f>
        <v>60475210278</v>
      </c>
      <c r="C991" s="7">
        <v>1155</v>
      </c>
    </row>
    <row r="992" spans="1:3" x14ac:dyDescent="0.3">
      <c r="A992" s="1" t="str">
        <f>"60475212278"</f>
        <v>60475212278</v>
      </c>
      <c r="C992" s="7">
        <v>1050</v>
      </c>
    </row>
    <row r="993" spans="1:3" x14ac:dyDescent="0.3">
      <c r="A993" s="1" t="str">
        <f>"60490312130"</f>
        <v>60490312130</v>
      </c>
      <c r="C993" s="7">
        <v>765</v>
      </c>
    </row>
    <row r="994" spans="1:3" x14ac:dyDescent="0.3">
      <c r="A994" s="1" t="str">
        <f>"60490612120"</f>
        <v>60490612120</v>
      </c>
      <c r="C994" s="7">
        <v>790</v>
      </c>
    </row>
    <row r="995" spans="1:3" x14ac:dyDescent="0.3">
      <c r="A995" s="1" t="str">
        <f>"60490612178"</f>
        <v>60490612178</v>
      </c>
      <c r="C995" s="7">
        <v>790</v>
      </c>
    </row>
    <row r="996" spans="1:3" x14ac:dyDescent="0.3">
      <c r="A996" s="1" t="str">
        <f>"60490712130"</f>
        <v>60490712130</v>
      </c>
      <c r="C996" s="7">
        <v>1615</v>
      </c>
    </row>
    <row r="997" spans="1:3" x14ac:dyDescent="0.3">
      <c r="A997" s="1" t="str">
        <f>"60491012174"</f>
        <v>60491012174</v>
      </c>
      <c r="C997" s="7">
        <v>2545</v>
      </c>
    </row>
    <row r="998" spans="1:3" x14ac:dyDescent="0.3">
      <c r="A998" s="1" t="str">
        <f>"60491022102"</f>
        <v>60491022102</v>
      </c>
      <c r="C998" s="7">
        <v>2195</v>
      </c>
    </row>
    <row r="999" spans="1:3" x14ac:dyDescent="0.3">
      <c r="A999" s="1" t="str">
        <f>"60491812103"</f>
        <v>60491812103</v>
      </c>
      <c r="C999" s="7">
        <v>1045</v>
      </c>
    </row>
    <row r="1000" spans="1:3" x14ac:dyDescent="0.3">
      <c r="A1000" s="1" t="str">
        <f>"60493012103"</f>
        <v>60493012103</v>
      </c>
      <c r="C1000" s="7">
        <v>790</v>
      </c>
    </row>
    <row r="1001" spans="1:3" x14ac:dyDescent="0.3">
      <c r="A1001" s="1" t="str">
        <f>"60493012172"</f>
        <v>60493012172</v>
      </c>
      <c r="C1001" s="7">
        <v>705</v>
      </c>
    </row>
    <row r="1002" spans="1:3" x14ac:dyDescent="0.3">
      <c r="A1002" s="1" t="str">
        <f>"60493012174"</f>
        <v>60493012174</v>
      </c>
      <c r="C1002" s="7">
        <v>705</v>
      </c>
    </row>
    <row r="1003" spans="1:3" x14ac:dyDescent="0.3">
      <c r="A1003" s="1" t="str">
        <f>"60493012190"</f>
        <v>60493012190</v>
      </c>
      <c r="C1003" s="7">
        <v>705</v>
      </c>
    </row>
    <row r="1004" spans="1:3" x14ac:dyDescent="0.3">
      <c r="A1004" s="1" t="str">
        <f>"60493112172"</f>
        <v>60493112172</v>
      </c>
      <c r="C1004" s="7">
        <v>1270</v>
      </c>
    </row>
    <row r="1005" spans="1:3" x14ac:dyDescent="0.3">
      <c r="A1005" s="1" t="str">
        <f>"60493622174"</f>
        <v>60493622174</v>
      </c>
      <c r="C1005" s="7">
        <v>1980</v>
      </c>
    </row>
    <row r="1006" spans="1:3" x14ac:dyDescent="0.3">
      <c r="A1006" s="1" t="str">
        <f>"60493812143"</f>
        <v>60493812143</v>
      </c>
      <c r="C1006" s="7">
        <v>2315</v>
      </c>
    </row>
    <row r="1007" spans="1:3" x14ac:dyDescent="0.3">
      <c r="A1007" s="1" t="str">
        <f>"60494212130"</f>
        <v>60494212130</v>
      </c>
      <c r="C1007" s="7">
        <v>570</v>
      </c>
    </row>
    <row r="1008" spans="1:3" x14ac:dyDescent="0.3">
      <c r="A1008" s="1" t="str">
        <f>"60494212162"</f>
        <v>60494212162</v>
      </c>
      <c r="C1008" s="7">
        <v>625</v>
      </c>
    </row>
    <row r="1009" spans="1:3" x14ac:dyDescent="0.3">
      <c r="A1009" s="1" t="str">
        <f>"60494212174"</f>
        <v>60494212174</v>
      </c>
      <c r="C1009" s="7">
        <v>625</v>
      </c>
    </row>
    <row r="1010" spans="1:3" x14ac:dyDescent="0.3">
      <c r="A1010" s="1" t="str">
        <f>"60495712130"</f>
        <v>60495712130</v>
      </c>
      <c r="C1010" s="7">
        <v>1645</v>
      </c>
    </row>
    <row r="1011" spans="1:3" x14ac:dyDescent="0.3">
      <c r="A1011" s="1" t="str">
        <f>"60495712136"</f>
        <v>60495712136</v>
      </c>
      <c r="C1011" s="7">
        <v>1440</v>
      </c>
    </row>
    <row r="1012" spans="1:3" x14ac:dyDescent="0.3">
      <c r="A1012" s="1" t="str">
        <f>"60497712120"</f>
        <v>60497712120</v>
      </c>
      <c r="C1012" s="7">
        <v>1640</v>
      </c>
    </row>
    <row r="1013" spans="1:3" x14ac:dyDescent="0.3">
      <c r="A1013" s="1" t="str">
        <f>"60510612272"</f>
        <v>60510612272</v>
      </c>
      <c r="C1013" s="7">
        <v>1300</v>
      </c>
    </row>
    <row r="1014" spans="1:3" x14ac:dyDescent="0.3">
      <c r="A1014" s="1" t="str">
        <f>"60510612274"</f>
        <v>60510612274</v>
      </c>
      <c r="C1014" s="7">
        <v>1300</v>
      </c>
    </row>
    <row r="1015" spans="1:3" x14ac:dyDescent="0.3">
      <c r="A1015" s="1" t="str">
        <f>"60511012374"</f>
        <v>60511012374</v>
      </c>
      <c r="C1015" s="7">
        <v>1900</v>
      </c>
    </row>
    <row r="1016" spans="1:3" x14ac:dyDescent="0.3">
      <c r="A1016" s="1" t="str">
        <f>"60511012378"</f>
        <v>60511012378</v>
      </c>
      <c r="C1016" s="7">
        <v>1590</v>
      </c>
    </row>
    <row r="1017" spans="1:3" x14ac:dyDescent="0.3">
      <c r="A1017" s="1" t="str">
        <f>"60511712272"</f>
        <v>60511712272</v>
      </c>
      <c r="C1017" s="7">
        <v>2380</v>
      </c>
    </row>
    <row r="1018" spans="1:3" x14ac:dyDescent="0.3">
      <c r="A1018" s="1" t="str">
        <f>"60511812174"</f>
        <v>60511812174</v>
      </c>
      <c r="C1018" s="7">
        <v>1300</v>
      </c>
    </row>
    <row r="1019" spans="1:3" x14ac:dyDescent="0.3">
      <c r="A1019" s="1" t="str">
        <f>"60511812272"</f>
        <v>60511812272</v>
      </c>
      <c r="C1019" s="7">
        <v>1300</v>
      </c>
    </row>
    <row r="1020" spans="1:3" x14ac:dyDescent="0.3">
      <c r="A1020" s="1" t="str">
        <f>"60511842172"</f>
        <v>60511842172</v>
      </c>
      <c r="C1020" s="7">
        <v>1485</v>
      </c>
    </row>
    <row r="1021" spans="1:3" x14ac:dyDescent="0.3">
      <c r="A1021" s="1" t="str">
        <f>"60511912120"</f>
        <v>60511912120</v>
      </c>
      <c r="C1021" s="7">
        <v>600</v>
      </c>
    </row>
    <row r="1022" spans="1:3" x14ac:dyDescent="0.3">
      <c r="A1022" s="1" t="str">
        <f>"60511912176"</f>
        <v>60511912176</v>
      </c>
      <c r="C1022" s="7">
        <v>600</v>
      </c>
    </row>
    <row r="1023" spans="1:3" x14ac:dyDescent="0.3">
      <c r="A1023" s="1" t="str">
        <f>"60512222172"</f>
        <v>60512222172</v>
      </c>
      <c r="C1023" s="7">
        <v>1200</v>
      </c>
    </row>
    <row r="1024" spans="1:3" x14ac:dyDescent="0.3">
      <c r="A1024" s="1" t="str">
        <f>"60512412103"</f>
        <v>60512412103</v>
      </c>
      <c r="C1024" s="7">
        <v>4665</v>
      </c>
    </row>
    <row r="1025" spans="1:3" x14ac:dyDescent="0.3">
      <c r="A1025" s="1" t="str">
        <f>"60512512105"</f>
        <v>60512512105</v>
      </c>
      <c r="C1025" s="7">
        <v>830</v>
      </c>
    </row>
    <row r="1026" spans="1:3" x14ac:dyDescent="0.3">
      <c r="A1026" s="1" t="str">
        <f>"60512512120"</f>
        <v>60512512120</v>
      </c>
      <c r="C1026" s="7">
        <v>550</v>
      </c>
    </row>
    <row r="1027" spans="1:3" x14ac:dyDescent="0.3">
      <c r="A1027" s="1" t="str">
        <f>"60512512130"</f>
        <v>60512512130</v>
      </c>
      <c r="C1027" s="7">
        <v>905</v>
      </c>
    </row>
    <row r="1028" spans="1:3" x14ac:dyDescent="0.3">
      <c r="A1028" s="1" t="str">
        <f>"60512512136"</f>
        <v>60512512136</v>
      </c>
      <c r="C1028" s="7">
        <v>830</v>
      </c>
    </row>
    <row r="1029" spans="1:3" x14ac:dyDescent="0.3">
      <c r="A1029" s="1" t="str">
        <f>"60512712174"</f>
        <v>60512712174</v>
      </c>
      <c r="C1029" s="7">
        <v>1240</v>
      </c>
    </row>
    <row r="1030" spans="1:3" x14ac:dyDescent="0.3">
      <c r="A1030" s="1" t="str">
        <f>"60512722136"</f>
        <v>60512722136</v>
      </c>
      <c r="C1030" s="7">
        <v>1440</v>
      </c>
    </row>
    <row r="1031" spans="1:3" x14ac:dyDescent="0.3">
      <c r="A1031" s="1" t="str">
        <f>"60512722172"</f>
        <v>60512722172</v>
      </c>
      <c r="C1031" s="7">
        <v>1540</v>
      </c>
    </row>
    <row r="1032" spans="1:3" x14ac:dyDescent="0.3">
      <c r="A1032" s="1" t="str">
        <f>"60513112120"</f>
        <v>60513112120</v>
      </c>
      <c r="C1032" s="7">
        <v>390</v>
      </c>
    </row>
    <row r="1033" spans="1:3" x14ac:dyDescent="0.3">
      <c r="A1033" s="1" t="str">
        <f>"60513112136"</f>
        <v>60513112136</v>
      </c>
      <c r="C1033" s="7">
        <v>460</v>
      </c>
    </row>
    <row r="1034" spans="1:3" x14ac:dyDescent="0.3">
      <c r="A1034" s="1" t="str">
        <f>"60513112220"</f>
        <v>60513112220</v>
      </c>
      <c r="C1034" s="7">
        <v>1590</v>
      </c>
    </row>
    <row r="1035" spans="1:3" x14ac:dyDescent="0.3">
      <c r="A1035" s="1" t="str">
        <f>"60513112272"</f>
        <v>60513112272</v>
      </c>
      <c r="C1035" s="7">
        <v>1860</v>
      </c>
    </row>
    <row r="1036" spans="1:3" x14ac:dyDescent="0.3">
      <c r="A1036" s="1" t="str">
        <f>"60513142172"</f>
        <v>60513142172</v>
      </c>
      <c r="C1036" s="7">
        <v>630</v>
      </c>
    </row>
    <row r="1037" spans="1:3" x14ac:dyDescent="0.3">
      <c r="A1037" s="1" t="str">
        <f>"60513712136"</f>
        <v>60513712136</v>
      </c>
      <c r="C1037" s="7">
        <v>1290</v>
      </c>
    </row>
    <row r="1038" spans="1:3" x14ac:dyDescent="0.3">
      <c r="A1038" s="1" t="str">
        <f>"60513712162"</f>
        <v>60513712162</v>
      </c>
      <c r="C1038" s="7">
        <v>1290</v>
      </c>
    </row>
    <row r="1039" spans="1:3" x14ac:dyDescent="0.3">
      <c r="A1039" s="1" t="str">
        <f>"60513712178"</f>
        <v>60513712178</v>
      </c>
      <c r="C1039" s="7">
        <v>1290</v>
      </c>
    </row>
    <row r="1040" spans="1:3" x14ac:dyDescent="0.3">
      <c r="A1040" s="1" t="str">
        <f>"60513712181"</f>
        <v>60513712181</v>
      </c>
      <c r="C1040" s="7">
        <v>1290</v>
      </c>
    </row>
    <row r="1041" spans="1:3" x14ac:dyDescent="0.3">
      <c r="A1041" s="1" t="str">
        <f>"60515322172"</f>
        <v>60515322172</v>
      </c>
      <c r="C1041" s="7">
        <v>1310</v>
      </c>
    </row>
    <row r="1042" spans="1:3" x14ac:dyDescent="0.3">
      <c r="A1042" s="1" t="str">
        <f>"60515512230"</f>
        <v>60515512230</v>
      </c>
      <c r="C1042" s="7">
        <v>3750</v>
      </c>
    </row>
    <row r="1043" spans="1:3" x14ac:dyDescent="0.3">
      <c r="A1043" s="1" t="str">
        <f>"60515812272"</f>
        <v>60515812272</v>
      </c>
      <c r="C1043" s="7">
        <v>3285</v>
      </c>
    </row>
    <row r="1044" spans="1:3" x14ac:dyDescent="0.3">
      <c r="A1044" s="1" t="str">
        <f>"60516312172"</f>
        <v>60516312172</v>
      </c>
      <c r="C1044" s="7">
        <v>1520</v>
      </c>
    </row>
    <row r="1045" spans="1:3" x14ac:dyDescent="0.3">
      <c r="A1045" s="1" t="str">
        <f>"60516612120"</f>
        <v>60516612120</v>
      </c>
      <c r="C1045" s="7">
        <v>1740</v>
      </c>
    </row>
    <row r="1046" spans="1:3" x14ac:dyDescent="0.3">
      <c r="A1046" s="1" t="str">
        <f>"60516612172"</f>
        <v>60516612172</v>
      </c>
      <c r="C1046" s="7">
        <v>1640</v>
      </c>
    </row>
    <row r="1047" spans="1:3" x14ac:dyDescent="0.3">
      <c r="A1047" s="1" t="str">
        <f>"60516712103"</f>
        <v>60516712103</v>
      </c>
      <c r="C1047" s="7">
        <v>3400</v>
      </c>
    </row>
    <row r="1048" spans="1:3" x14ac:dyDescent="0.3">
      <c r="A1048" s="1" t="str">
        <f>"60516912172"</f>
        <v>60516912172</v>
      </c>
      <c r="C1048" s="7">
        <v>1145</v>
      </c>
    </row>
    <row r="1049" spans="1:3" x14ac:dyDescent="0.3">
      <c r="A1049" s="1" t="str">
        <f>"60517512278"</f>
        <v>60517512278</v>
      </c>
      <c r="C1049" s="7">
        <v>1825</v>
      </c>
    </row>
    <row r="1050" spans="1:3" x14ac:dyDescent="0.3">
      <c r="A1050" s="1" t="str">
        <f>"60518012178"</f>
        <v>60518012178</v>
      </c>
      <c r="C1050" s="7">
        <v>1990</v>
      </c>
    </row>
    <row r="1051" spans="1:3" x14ac:dyDescent="0.3">
      <c r="A1051" s="1" t="str">
        <f>"60518312262"</f>
        <v>60518312262</v>
      </c>
      <c r="C1051" s="7">
        <v>1430</v>
      </c>
    </row>
    <row r="1052" spans="1:3" x14ac:dyDescent="0.3">
      <c r="A1052" s="1" t="str">
        <f>"60518812272"</f>
        <v>60518812272</v>
      </c>
      <c r="C1052" s="7">
        <v>3085</v>
      </c>
    </row>
    <row r="1053" spans="1:3" x14ac:dyDescent="0.3">
      <c r="A1053" s="1" t="str">
        <f>"60521712172"</f>
        <v>60521712172</v>
      </c>
      <c r="C1053" s="7">
        <v>1800</v>
      </c>
    </row>
    <row r="1054" spans="1:3" x14ac:dyDescent="0.3">
      <c r="A1054" s="1" t="str">
        <f>"60521712174"</f>
        <v>60521712174</v>
      </c>
      <c r="C1054" s="7">
        <v>1765</v>
      </c>
    </row>
    <row r="1055" spans="1:3" x14ac:dyDescent="0.3">
      <c r="A1055" s="1" t="str">
        <f>"60550122103"</f>
        <v>60550122103</v>
      </c>
      <c r="C1055" s="7">
        <v>2115</v>
      </c>
    </row>
    <row r="1056" spans="1:3" x14ac:dyDescent="0.3">
      <c r="A1056" s="1" t="str">
        <f>"60550312103"</f>
        <v>60550312103</v>
      </c>
      <c r="C1056" s="7">
        <v>1740</v>
      </c>
    </row>
    <row r="1057" spans="1:3" x14ac:dyDescent="0.3">
      <c r="A1057" s="1" t="str">
        <f>"60550312130"</f>
        <v>60550312130</v>
      </c>
      <c r="C1057" s="7">
        <v>1740</v>
      </c>
    </row>
    <row r="1058" spans="1:3" x14ac:dyDescent="0.3">
      <c r="A1058" s="1" t="str">
        <f>"60550312143"</f>
        <v>60550312143</v>
      </c>
      <c r="C1058" s="7">
        <v>1740</v>
      </c>
    </row>
    <row r="1059" spans="1:3" x14ac:dyDescent="0.3">
      <c r="A1059" s="1" t="str">
        <f>"60550512103"</f>
        <v>60550512103</v>
      </c>
      <c r="C1059" s="7">
        <v>2150</v>
      </c>
    </row>
    <row r="1060" spans="1:3" x14ac:dyDescent="0.3">
      <c r="A1060" s="1" t="str">
        <f>"60550612103"</f>
        <v>60550612103</v>
      </c>
      <c r="C1060" s="7">
        <v>1100</v>
      </c>
    </row>
    <row r="1061" spans="1:3" x14ac:dyDescent="0.3">
      <c r="A1061" s="1" t="str">
        <f>"60550622130"</f>
        <v>60550622130</v>
      </c>
      <c r="C1061" s="7">
        <v>1100</v>
      </c>
    </row>
    <row r="1062" spans="1:3" x14ac:dyDescent="0.3">
      <c r="A1062" s="1" t="str">
        <f>"60551012130"</f>
        <v>60551012130</v>
      </c>
      <c r="C1062" s="7">
        <v>1290</v>
      </c>
    </row>
    <row r="1063" spans="1:3" x14ac:dyDescent="0.3">
      <c r="A1063" s="1" t="str">
        <f>"60551012136"</f>
        <v>60551012136</v>
      </c>
      <c r="C1063" s="7">
        <v>1150</v>
      </c>
    </row>
    <row r="1064" spans="1:3" x14ac:dyDescent="0.3">
      <c r="A1064" s="1" t="str">
        <f>"60551112136"</f>
        <v>60551112136</v>
      </c>
      <c r="C1064" s="7">
        <v>690</v>
      </c>
    </row>
    <row r="1065" spans="1:3" x14ac:dyDescent="0.3">
      <c r="A1065" s="1" t="str">
        <f>"60551212130"</f>
        <v>60551212130</v>
      </c>
      <c r="C1065" s="7">
        <v>1690</v>
      </c>
    </row>
    <row r="1066" spans="1:3" x14ac:dyDescent="0.3">
      <c r="A1066" s="1" t="str">
        <f>"60551312137"</f>
        <v>60551312137</v>
      </c>
      <c r="C1066" s="7">
        <v>1930</v>
      </c>
    </row>
    <row r="1067" spans="1:3" x14ac:dyDescent="0.3">
      <c r="A1067" s="1" t="str">
        <f>"60551512124"</f>
        <v>60551512124</v>
      </c>
      <c r="C1067" s="7">
        <v>1750</v>
      </c>
    </row>
    <row r="1068" spans="1:3" x14ac:dyDescent="0.3">
      <c r="A1068" s="1" t="str">
        <f>"60552412172"</f>
        <v>60552412172</v>
      </c>
      <c r="C1068" s="7">
        <v>940</v>
      </c>
    </row>
    <row r="1069" spans="1:3" x14ac:dyDescent="0.3">
      <c r="A1069" s="1" t="str">
        <f>"60552412220"</f>
        <v>60552412220</v>
      </c>
      <c r="C1069" s="7">
        <v>950</v>
      </c>
    </row>
    <row r="1070" spans="1:3" x14ac:dyDescent="0.3">
      <c r="A1070" s="1" t="str">
        <f>"60552412236"</f>
        <v>60552412236</v>
      </c>
      <c r="C1070" s="7">
        <v>950</v>
      </c>
    </row>
    <row r="1071" spans="1:3" x14ac:dyDescent="0.3">
      <c r="A1071" s="1" t="str">
        <f>"60552412237"</f>
        <v>60552412237</v>
      </c>
      <c r="C1071" s="7">
        <v>1890</v>
      </c>
    </row>
    <row r="1072" spans="1:3" x14ac:dyDescent="0.3">
      <c r="A1072" s="1" t="str">
        <f>"60552412242"</f>
        <v>60552412242</v>
      </c>
      <c r="C1072" s="7">
        <v>1890</v>
      </c>
    </row>
    <row r="1073" spans="1:3" x14ac:dyDescent="0.3">
      <c r="A1073" s="1" t="str">
        <f>"60552412281"</f>
        <v>60552412281</v>
      </c>
      <c r="C1073" s="7">
        <v>950</v>
      </c>
    </row>
    <row r="1074" spans="1:3" x14ac:dyDescent="0.3">
      <c r="A1074" s="1" t="str">
        <f>"60552612236"</f>
        <v>60552612236</v>
      </c>
      <c r="C1074" s="7">
        <v>2050</v>
      </c>
    </row>
    <row r="1075" spans="1:3" x14ac:dyDescent="0.3">
      <c r="A1075" s="1" t="str">
        <f>"60552812130"</f>
        <v>60552812130</v>
      </c>
      <c r="C1075" s="7">
        <v>1660</v>
      </c>
    </row>
    <row r="1076" spans="1:3" x14ac:dyDescent="0.3">
      <c r="A1076" s="1" t="str">
        <f>"60552812172"</f>
        <v>60552812172</v>
      </c>
      <c r="C1076" s="7">
        <v>1900</v>
      </c>
    </row>
    <row r="1077" spans="1:3" x14ac:dyDescent="0.3">
      <c r="A1077" s="1" t="str">
        <f>"60552912172"</f>
        <v>60552912172</v>
      </c>
      <c r="C1077" s="7">
        <v>695</v>
      </c>
    </row>
    <row r="1078" spans="1:3" x14ac:dyDescent="0.3">
      <c r="A1078" s="1" t="str">
        <f>"60553812105"</f>
        <v>60553812105</v>
      </c>
      <c r="C1078" s="7">
        <v>1240</v>
      </c>
    </row>
    <row r="1079" spans="1:3" x14ac:dyDescent="0.3">
      <c r="A1079" s="1" t="str">
        <f>"60553812236"</f>
        <v>60553812236</v>
      </c>
      <c r="C1079" s="7">
        <v>940</v>
      </c>
    </row>
    <row r="1080" spans="1:3" x14ac:dyDescent="0.3">
      <c r="A1080" s="1" t="str">
        <f>"60553912136"</f>
        <v>60553912136</v>
      </c>
      <c r="C1080" s="7">
        <v>1365</v>
      </c>
    </row>
    <row r="1081" spans="1:3" x14ac:dyDescent="0.3">
      <c r="A1081" s="1" t="str">
        <f>"60553912142"</f>
        <v>60553912142</v>
      </c>
      <c r="C1081" s="7">
        <v>1825</v>
      </c>
    </row>
    <row r="1082" spans="1:3" x14ac:dyDescent="0.3">
      <c r="A1082" s="1" t="str">
        <f>"60554012105"</f>
        <v>60554012105</v>
      </c>
      <c r="C1082" s="7">
        <v>1150</v>
      </c>
    </row>
    <row r="1083" spans="1:3" x14ac:dyDescent="0.3">
      <c r="A1083" s="1" t="str">
        <f>"60554012178"</f>
        <v>60554012178</v>
      </c>
      <c r="C1083" s="7">
        <v>1150</v>
      </c>
    </row>
    <row r="1084" spans="1:3" x14ac:dyDescent="0.3">
      <c r="A1084" s="1" t="str">
        <f>"60554112178"</f>
        <v>60554112178</v>
      </c>
      <c r="C1084" s="7">
        <v>1740</v>
      </c>
    </row>
    <row r="1085" spans="1:3" x14ac:dyDescent="0.3">
      <c r="A1085" s="1" t="str">
        <f>"60554112230"</f>
        <v>60554112230</v>
      </c>
      <c r="C1085" s="7">
        <v>1840</v>
      </c>
    </row>
    <row r="1086" spans="1:3" x14ac:dyDescent="0.3">
      <c r="A1086" s="1" t="str">
        <f>"60554512172"</f>
        <v>60554512172</v>
      </c>
      <c r="C1086" s="7">
        <v>1050</v>
      </c>
    </row>
    <row r="1087" spans="1:3" x14ac:dyDescent="0.3">
      <c r="A1087" s="1" t="str">
        <f>"60554712130"</f>
        <v>60554712130</v>
      </c>
      <c r="C1087" s="7">
        <v>1150</v>
      </c>
    </row>
    <row r="1088" spans="1:3" x14ac:dyDescent="0.3">
      <c r="A1088" s="1" t="str">
        <f>"60554712172"</f>
        <v>60554712172</v>
      </c>
      <c r="C1088" s="7">
        <v>1350</v>
      </c>
    </row>
    <row r="1089" spans="1:3" x14ac:dyDescent="0.3">
      <c r="A1089" s="1" t="str">
        <f>"60555012172"</f>
        <v>60555012172</v>
      </c>
      <c r="C1089" s="7">
        <v>1326</v>
      </c>
    </row>
    <row r="1090" spans="1:3" x14ac:dyDescent="0.3">
      <c r="A1090" s="1" t="str">
        <f>"60555812172"</f>
        <v>60555812172</v>
      </c>
      <c r="C1090" s="7">
        <v>810</v>
      </c>
    </row>
    <row r="1091" spans="1:3" x14ac:dyDescent="0.3">
      <c r="A1091" s="1" t="str">
        <f>"60555812176"</f>
        <v>60555812176</v>
      </c>
      <c r="C1091" s="7">
        <v>810</v>
      </c>
    </row>
    <row r="1092" spans="1:3" x14ac:dyDescent="0.3">
      <c r="A1092" s="1" t="str">
        <f>"60555912172"</f>
        <v>60555912172</v>
      </c>
      <c r="C1092" s="7">
        <v>1390</v>
      </c>
    </row>
    <row r="1093" spans="1:3" x14ac:dyDescent="0.3">
      <c r="A1093" s="1" t="str">
        <f>"60556012102"</f>
        <v>60556012102</v>
      </c>
      <c r="C1093" s="7">
        <v>1280</v>
      </c>
    </row>
    <row r="1094" spans="1:3" x14ac:dyDescent="0.3">
      <c r="A1094" s="1" t="str">
        <f>"60556012172"</f>
        <v>60556012172</v>
      </c>
      <c r="C1094" s="7">
        <v>1175</v>
      </c>
    </row>
    <row r="1095" spans="1:3" x14ac:dyDescent="0.3">
      <c r="A1095" s="1" t="str">
        <f>"60556212143"</f>
        <v>60556212143</v>
      </c>
      <c r="C1095" s="7">
        <v>2045</v>
      </c>
    </row>
    <row r="1096" spans="1:3" x14ac:dyDescent="0.3">
      <c r="A1096" s="1" t="str">
        <f>"60556212172"</f>
        <v>60556212172</v>
      </c>
      <c r="C1096" s="7">
        <v>2045</v>
      </c>
    </row>
    <row r="1097" spans="1:3" x14ac:dyDescent="0.3">
      <c r="A1097" s="1" t="str">
        <f>"60556812130"</f>
        <v>60556812130</v>
      </c>
      <c r="C1097" s="7">
        <v>1160</v>
      </c>
    </row>
    <row r="1098" spans="1:3" x14ac:dyDescent="0.3">
      <c r="A1098" s="1" t="str">
        <f>"60556912130"</f>
        <v>60556912130</v>
      </c>
      <c r="C1098" s="7">
        <v>1455</v>
      </c>
    </row>
    <row r="1099" spans="1:3" x14ac:dyDescent="0.3">
      <c r="A1099" s="1" t="str">
        <f>"60557112124"</f>
        <v>60557112124</v>
      </c>
      <c r="C1099" s="7">
        <v>1750</v>
      </c>
    </row>
    <row r="1100" spans="1:3" x14ac:dyDescent="0.3">
      <c r="A1100" s="1" t="str">
        <f>"60557312172"</f>
        <v>60557312172</v>
      </c>
      <c r="C1100" s="7">
        <v>1300</v>
      </c>
    </row>
    <row r="1101" spans="1:3" x14ac:dyDescent="0.3">
      <c r="A1101" s="1" t="str">
        <f>"60557712136"</f>
        <v>60557712136</v>
      </c>
      <c r="C1101" s="7">
        <v>600</v>
      </c>
    </row>
    <row r="1102" spans="1:3" x14ac:dyDescent="0.3">
      <c r="A1102" s="1" t="str">
        <f>"60558212124"</f>
        <v>60558212124</v>
      </c>
      <c r="C1102" s="7">
        <v>1450</v>
      </c>
    </row>
    <row r="1103" spans="1:3" x14ac:dyDescent="0.3">
      <c r="A1103" s="1" t="str">
        <f>"60558312336"</f>
        <v>60558312336</v>
      </c>
      <c r="C1103" s="7">
        <v>1250</v>
      </c>
    </row>
    <row r="1104" spans="1:3" x14ac:dyDescent="0.3">
      <c r="A1104" s="1" t="str">
        <f>"60558612147"</f>
        <v>60558612147</v>
      </c>
      <c r="C1104" s="7">
        <v>1900</v>
      </c>
    </row>
    <row r="1105" spans="1:3" x14ac:dyDescent="0.3">
      <c r="A1105" s="1" t="str">
        <f>"60620212176"</f>
        <v>60620212176</v>
      </c>
      <c r="C1105" s="7">
        <v>2300</v>
      </c>
    </row>
    <row r="1106" spans="1:3" x14ac:dyDescent="0.3">
      <c r="A1106" s="1" t="str">
        <f>"60621212174"</f>
        <v>60621212174</v>
      </c>
      <c r="C1106" s="7">
        <v>1875</v>
      </c>
    </row>
    <row r="1107" spans="1:3" x14ac:dyDescent="0.3">
      <c r="A1107" s="1" t="str">
        <f>"60621322172"</f>
        <v>60621322172</v>
      </c>
      <c r="C1107" s="7">
        <v>3490</v>
      </c>
    </row>
    <row r="1108" spans="1:3" x14ac:dyDescent="0.3">
      <c r="A1108" s="1" t="str">
        <f>"60621412274"</f>
        <v>60621412274</v>
      </c>
      <c r="C1108" s="7">
        <v>1140</v>
      </c>
    </row>
    <row r="1109" spans="1:3" x14ac:dyDescent="0.3">
      <c r="A1109" s="1" t="str">
        <f>"60621442274"</f>
        <v>60621442274</v>
      </c>
      <c r="C1109" s="7">
        <v>1215</v>
      </c>
    </row>
    <row r="1110" spans="1:3" x14ac:dyDescent="0.3">
      <c r="A1110" s="1" t="str">
        <f>"60621522174"</f>
        <v>60621522174</v>
      </c>
      <c r="C1110" s="7">
        <v>1600</v>
      </c>
    </row>
    <row r="1111" spans="1:3" x14ac:dyDescent="0.3">
      <c r="A1111" s="1" t="str">
        <f>"60621722174"</f>
        <v>60621722174</v>
      </c>
      <c r="C1111" s="7">
        <v>1500</v>
      </c>
    </row>
    <row r="1112" spans="1:3" x14ac:dyDescent="0.3">
      <c r="A1112" s="1" t="str">
        <f>"60622022172"</f>
        <v>60622022172</v>
      </c>
      <c r="C1112" s="7">
        <v>3070</v>
      </c>
    </row>
    <row r="1113" spans="1:3" x14ac:dyDescent="0.3">
      <c r="A1113" s="1" t="str">
        <f>"60622222172"</f>
        <v>60622222172</v>
      </c>
      <c r="C1113" s="7">
        <v>3865</v>
      </c>
    </row>
    <row r="1114" spans="1:3" x14ac:dyDescent="0.3">
      <c r="A1114" s="1" t="str">
        <f>"60622222174"</f>
        <v>60622222174</v>
      </c>
      <c r="C1114" s="7">
        <v>3865</v>
      </c>
    </row>
    <row r="1115" spans="1:3" x14ac:dyDescent="0.3">
      <c r="A1115" s="1" t="str">
        <f>"60622412272"</f>
        <v>60622412272</v>
      </c>
      <c r="C1115" s="7">
        <v>3155</v>
      </c>
    </row>
    <row r="1116" spans="1:3" x14ac:dyDescent="0.3">
      <c r="A1116" s="1" t="str">
        <f>"60622522172"</f>
        <v>60622522172</v>
      </c>
      <c r="C1116" s="7">
        <v>1997</v>
      </c>
    </row>
    <row r="1117" spans="1:3" x14ac:dyDescent="0.3">
      <c r="A1117" s="1" t="str">
        <f>"60622522174"</f>
        <v>60622522174</v>
      </c>
      <c r="C1117" s="7">
        <v>3260</v>
      </c>
    </row>
    <row r="1118" spans="1:3" x14ac:dyDescent="0.3">
      <c r="A1118" s="1" t="str">
        <f>"60622912272"</f>
        <v>60622912272</v>
      </c>
      <c r="C1118" s="7">
        <v>1800</v>
      </c>
    </row>
    <row r="1119" spans="1:3" x14ac:dyDescent="0.3">
      <c r="A1119" s="1" t="str">
        <f>"60622912274"</f>
        <v>60622912274</v>
      </c>
      <c r="C1119" s="7">
        <v>1800</v>
      </c>
    </row>
    <row r="1120" spans="1:3" x14ac:dyDescent="0.3">
      <c r="A1120" s="1" t="str">
        <f>"60623012174"</f>
        <v>60623012174</v>
      </c>
      <c r="C1120" s="7">
        <v>1090</v>
      </c>
    </row>
    <row r="1121" spans="1:3" x14ac:dyDescent="0.3">
      <c r="A1121" s="1" t="str">
        <f>"60630212174"</f>
        <v>60630212174</v>
      </c>
      <c r="C1121" s="7">
        <v>1600</v>
      </c>
    </row>
    <row r="1122" spans="1:3" x14ac:dyDescent="0.3">
      <c r="A1122" s="1" t="str">
        <f>"60630312176"</f>
        <v>60630312176</v>
      </c>
      <c r="C1122" s="7">
        <v>1520</v>
      </c>
    </row>
    <row r="1123" spans="1:3" x14ac:dyDescent="0.3">
      <c r="A1123" s="1" t="str">
        <f>"60640212176"</f>
        <v>60640212176</v>
      </c>
      <c r="C1123" s="7">
        <v>750</v>
      </c>
    </row>
    <row r="1124" spans="1:3" x14ac:dyDescent="0.3">
      <c r="A1124" s="1" t="str">
        <f>"60640212179"</f>
        <v>60640212179</v>
      </c>
      <c r="C1124" s="7">
        <v>1440</v>
      </c>
    </row>
    <row r="1125" spans="1:3" x14ac:dyDescent="0.3">
      <c r="A1125" s="1" t="str">
        <f>"60640312179"</f>
        <v>60640312179</v>
      </c>
      <c r="C1125" s="7">
        <v>985</v>
      </c>
    </row>
    <row r="1126" spans="1:3" x14ac:dyDescent="0.3">
      <c r="A1126" s="1" t="str">
        <f>"60640312190"</f>
        <v>60640312190</v>
      </c>
      <c r="C1126" s="7">
        <v>940</v>
      </c>
    </row>
    <row r="1127" spans="1:3" x14ac:dyDescent="0.3">
      <c r="A1127" s="1" t="str">
        <f>"60640312194"</f>
        <v>60640312194</v>
      </c>
      <c r="C1127" s="7">
        <v>795</v>
      </c>
    </row>
    <row r="1128" spans="1:3" x14ac:dyDescent="0.3">
      <c r="A1128" s="1" t="str">
        <f>"60640442145"</f>
        <v>60640442145</v>
      </c>
      <c r="C1128" s="7">
        <v>1095</v>
      </c>
    </row>
    <row r="1129" spans="1:3" x14ac:dyDescent="0.3">
      <c r="A1129" s="1" t="str">
        <f>"60640512145"</f>
        <v>60640512145</v>
      </c>
      <c r="C1129" s="7">
        <v>650</v>
      </c>
    </row>
    <row r="1130" spans="1:3" x14ac:dyDescent="0.3">
      <c r="A1130" s="1" t="str">
        <f>"60640542161"</f>
        <v>60640542161</v>
      </c>
      <c r="C1130" s="7">
        <v>990</v>
      </c>
    </row>
    <row r="1131" spans="1:3" x14ac:dyDescent="0.3">
      <c r="A1131" s="1" t="str">
        <f>"60640742161"</f>
        <v>60640742161</v>
      </c>
      <c r="C1131" s="7">
        <v>735</v>
      </c>
    </row>
    <row r="1132" spans="1:3" x14ac:dyDescent="0.3">
      <c r="A1132" s="1" t="str">
        <f>"60640742179"</f>
        <v>60640742179</v>
      </c>
      <c r="C1132" s="7">
        <v>1290</v>
      </c>
    </row>
    <row r="1133" spans="1:3" x14ac:dyDescent="0.3">
      <c r="A1133" s="1" t="str">
        <f>"60640912174"</f>
        <v>60640912174</v>
      </c>
      <c r="C1133" s="7">
        <v>730</v>
      </c>
    </row>
    <row r="1134" spans="1:3" x14ac:dyDescent="0.3">
      <c r="A1134" s="1" t="str">
        <f>"60640912179"</f>
        <v>60640912179</v>
      </c>
      <c r="C1134" s="7">
        <v>700</v>
      </c>
    </row>
    <row r="1135" spans="1:3" x14ac:dyDescent="0.3">
      <c r="A1135" s="1" t="str">
        <f>"60640942174"</f>
        <v>60640942174</v>
      </c>
      <c r="C1135" s="7">
        <v>810</v>
      </c>
    </row>
    <row r="1136" spans="1:3" x14ac:dyDescent="0.3">
      <c r="A1136" s="1" t="str">
        <f>"60640942179"</f>
        <v>60640942179</v>
      </c>
      <c r="C1136" s="7">
        <v>850</v>
      </c>
    </row>
    <row r="1137" spans="1:3" x14ac:dyDescent="0.3">
      <c r="A1137" s="1" t="str">
        <f>"60641012179"</f>
        <v>60641012179</v>
      </c>
      <c r="C1137" s="7">
        <v>840</v>
      </c>
    </row>
    <row r="1138" spans="1:3" x14ac:dyDescent="0.3">
      <c r="A1138" s="1" t="str">
        <f>"60641242161"</f>
        <v>60641242161</v>
      </c>
      <c r="C1138" s="7">
        <v>510</v>
      </c>
    </row>
    <row r="1139" spans="1:3" x14ac:dyDescent="0.3">
      <c r="A1139" s="1" t="str">
        <f>"60641312176"</f>
        <v>60641312176</v>
      </c>
      <c r="C1139" s="7">
        <v>905</v>
      </c>
    </row>
    <row r="1140" spans="1:3" x14ac:dyDescent="0.3">
      <c r="A1140" s="1" t="str">
        <f>"60641342179"</f>
        <v>60641342179</v>
      </c>
      <c r="C1140" s="7">
        <v>515</v>
      </c>
    </row>
    <row r="1141" spans="1:3" x14ac:dyDescent="0.3">
      <c r="A1141" s="1" t="str">
        <f>"60641412176"</f>
        <v>60641412176</v>
      </c>
      <c r="C1141" s="7">
        <v>335</v>
      </c>
    </row>
    <row r="1142" spans="1:3" x14ac:dyDescent="0.3">
      <c r="A1142" s="1" t="str">
        <f>"60641512194"</f>
        <v>60641512194</v>
      </c>
      <c r="C1142" s="7">
        <v>990</v>
      </c>
    </row>
    <row r="1143" spans="1:3" x14ac:dyDescent="0.3">
      <c r="A1143" s="1" t="str">
        <f>"60641542161"</f>
        <v>60641542161</v>
      </c>
      <c r="C1143" s="7">
        <v>1050</v>
      </c>
    </row>
    <row r="1144" spans="1:3" x14ac:dyDescent="0.3">
      <c r="A1144" s="1" t="str">
        <f>"60641542179"</f>
        <v>60641542179</v>
      </c>
      <c r="C1144" s="7">
        <v>1200</v>
      </c>
    </row>
    <row r="1145" spans="1:3" x14ac:dyDescent="0.3">
      <c r="A1145" s="1" t="str">
        <f>"60641912145"</f>
        <v>60641912145</v>
      </c>
      <c r="C1145" s="7">
        <v>990</v>
      </c>
    </row>
    <row r="1146" spans="1:3" x14ac:dyDescent="0.3">
      <c r="A1146" s="1" t="str">
        <f>"60642042176"</f>
        <v>60642042176</v>
      </c>
      <c r="C1146" s="7">
        <v>765</v>
      </c>
    </row>
    <row r="1147" spans="1:3" x14ac:dyDescent="0.3">
      <c r="A1147" s="1" t="str">
        <f>"60642242161"</f>
        <v>60642242161</v>
      </c>
      <c r="C1147" s="7">
        <v>1050</v>
      </c>
    </row>
    <row r="1148" spans="1:3" x14ac:dyDescent="0.3">
      <c r="A1148" s="1" t="str">
        <f>"60642312161"</f>
        <v>60642312161</v>
      </c>
      <c r="C1148" s="7">
        <v>1235</v>
      </c>
    </row>
    <row r="1149" spans="1:3" x14ac:dyDescent="0.3">
      <c r="A1149" s="1" t="str">
        <f>"60642412176"</f>
        <v>60642412176</v>
      </c>
      <c r="C1149" s="7">
        <v>2215</v>
      </c>
    </row>
    <row r="1150" spans="1:3" x14ac:dyDescent="0.3">
      <c r="A1150" s="1" t="str">
        <f>"60642512172"</f>
        <v>60642512172</v>
      </c>
      <c r="C1150" s="7">
        <v>2690</v>
      </c>
    </row>
    <row r="1151" spans="1:3" x14ac:dyDescent="0.3">
      <c r="A1151" s="1" t="str">
        <f>"60642542179"</f>
        <v>60642542179</v>
      </c>
      <c r="C1151" s="7">
        <v>1040</v>
      </c>
    </row>
    <row r="1152" spans="1:3" x14ac:dyDescent="0.3">
      <c r="A1152" s="1" t="str">
        <f>"60642542197"</f>
        <v>60642542197</v>
      </c>
      <c r="C1152" s="7">
        <v>1040</v>
      </c>
    </row>
    <row r="1153" spans="1:3" x14ac:dyDescent="0.3">
      <c r="A1153" s="1" t="str">
        <f>"60642612179"</f>
        <v>60642612179</v>
      </c>
      <c r="C1153" s="7">
        <v>765</v>
      </c>
    </row>
    <row r="1154" spans="1:3" x14ac:dyDescent="0.3">
      <c r="A1154" s="1" t="str">
        <f>"60642812172"</f>
        <v>60642812172</v>
      </c>
      <c r="C1154" s="7">
        <v>720</v>
      </c>
    </row>
    <row r="1155" spans="1:3" x14ac:dyDescent="0.3">
      <c r="A1155" s="1" t="str">
        <f>"60642812176"</f>
        <v>60642812176</v>
      </c>
      <c r="C1155" s="7">
        <v>1060</v>
      </c>
    </row>
    <row r="1156" spans="1:3" x14ac:dyDescent="0.3">
      <c r="A1156" s="1" t="str">
        <f>"60642842176"</f>
        <v>60642842176</v>
      </c>
      <c r="C1156" s="7">
        <v>745</v>
      </c>
    </row>
    <row r="1157" spans="1:3" x14ac:dyDescent="0.3">
      <c r="A1157" s="1" t="str">
        <f>"60642912179"</f>
        <v>60642912179</v>
      </c>
      <c r="C1157" s="7">
        <v>1405</v>
      </c>
    </row>
    <row r="1158" spans="1:3" x14ac:dyDescent="0.3">
      <c r="A1158" s="1" t="str">
        <f>"60643012279"</f>
        <v>60643012279</v>
      </c>
      <c r="C1158" s="7">
        <v>1600</v>
      </c>
    </row>
    <row r="1159" spans="1:3" x14ac:dyDescent="0.3">
      <c r="A1159" s="1" t="str">
        <f>"60643112279"</f>
        <v>60643112279</v>
      </c>
      <c r="C1159" s="7">
        <v>2035</v>
      </c>
    </row>
    <row r="1160" spans="1:3" x14ac:dyDescent="0.3">
      <c r="A1160" s="1" t="str">
        <f>"60643212158"</f>
        <v>60643212158</v>
      </c>
      <c r="C1160" s="7">
        <v>2870</v>
      </c>
    </row>
    <row r="1161" spans="1:3" x14ac:dyDescent="0.3">
      <c r="A1161" s="1" t="str">
        <f>"60643212179"</f>
        <v>60643212179</v>
      </c>
      <c r="C1161" s="7">
        <v>2730</v>
      </c>
    </row>
    <row r="1162" spans="1:3" x14ac:dyDescent="0.3">
      <c r="A1162" s="1" t="str">
        <f>"60643242161"</f>
        <v>60643242161</v>
      </c>
      <c r="C1162" s="7">
        <v>2115</v>
      </c>
    </row>
    <row r="1163" spans="1:3" x14ac:dyDescent="0.3">
      <c r="A1163" s="1" t="str">
        <f>"60643242179"</f>
        <v>60643242179</v>
      </c>
      <c r="C1163" s="7">
        <v>2415</v>
      </c>
    </row>
    <row r="1164" spans="1:3" x14ac:dyDescent="0.3">
      <c r="A1164" s="1" t="str">
        <f>"60643312161"</f>
        <v>60643312161</v>
      </c>
      <c r="C1164" s="7">
        <v>1890</v>
      </c>
    </row>
    <row r="1165" spans="1:3" x14ac:dyDescent="0.3">
      <c r="A1165" s="1" t="str">
        <f>"60643342152"</f>
        <v>60643342152</v>
      </c>
      <c r="C1165" s="7">
        <v>1565</v>
      </c>
    </row>
    <row r="1166" spans="1:3" x14ac:dyDescent="0.3">
      <c r="A1166" s="1" t="str">
        <f>"60643342190"</f>
        <v>60643342190</v>
      </c>
      <c r="C1166" s="7">
        <v>1715</v>
      </c>
    </row>
    <row r="1167" spans="1:3" x14ac:dyDescent="0.3">
      <c r="A1167" s="1" t="str">
        <f>"60643412179"</f>
        <v>60643412179</v>
      </c>
      <c r="C1167" s="7">
        <v>790</v>
      </c>
    </row>
    <row r="1168" spans="1:3" x14ac:dyDescent="0.3">
      <c r="A1168" s="1" t="str">
        <f>"60643412197"</f>
        <v>60643412197</v>
      </c>
      <c r="C1168" s="7">
        <v>790</v>
      </c>
    </row>
    <row r="1169" spans="1:3" x14ac:dyDescent="0.3">
      <c r="A1169" s="1" t="str">
        <f>"60643612161"</f>
        <v>60643612161</v>
      </c>
      <c r="C1169" s="7">
        <v>1310</v>
      </c>
    </row>
    <row r="1170" spans="1:3" x14ac:dyDescent="0.3">
      <c r="A1170" s="1" t="str">
        <f>"60643812120"</f>
        <v>60643812120</v>
      </c>
      <c r="C1170" s="7">
        <v>790</v>
      </c>
    </row>
    <row r="1171" spans="1:3" x14ac:dyDescent="0.3">
      <c r="A1171" s="1" t="str">
        <f>"60643812176"</f>
        <v>60643812176</v>
      </c>
      <c r="C1171" s="7">
        <v>790</v>
      </c>
    </row>
    <row r="1172" spans="1:3" x14ac:dyDescent="0.3">
      <c r="A1172" s="1" t="str">
        <f>"60644012130"</f>
        <v>60644012130</v>
      </c>
      <c r="C1172" s="7">
        <v>1190</v>
      </c>
    </row>
    <row r="1173" spans="1:3" x14ac:dyDescent="0.3">
      <c r="A1173" s="1" t="str">
        <f>"60644012176"</f>
        <v>60644012176</v>
      </c>
      <c r="C1173" s="7">
        <v>790</v>
      </c>
    </row>
    <row r="1174" spans="1:3" x14ac:dyDescent="0.3">
      <c r="A1174" s="1" t="str">
        <f>"60644112179"</f>
        <v>60644112179</v>
      </c>
      <c r="C1174" s="7">
        <v>1390</v>
      </c>
    </row>
    <row r="1175" spans="1:3" x14ac:dyDescent="0.3">
      <c r="A1175" s="1" t="str">
        <f>"60644412152"</f>
        <v>60644412152</v>
      </c>
      <c r="C1175" s="7">
        <v>1455</v>
      </c>
    </row>
    <row r="1176" spans="1:3" x14ac:dyDescent="0.3">
      <c r="A1176" s="1" t="str">
        <f>"60644512279"</f>
        <v>60644512279</v>
      </c>
      <c r="C1176" s="7">
        <v>3535</v>
      </c>
    </row>
    <row r="1177" spans="1:3" x14ac:dyDescent="0.3">
      <c r="A1177" s="1" t="str">
        <f>"60644712261"</f>
        <v>60644712261</v>
      </c>
      <c r="C1177" s="7">
        <v>1155</v>
      </c>
    </row>
    <row r="1178" spans="1:3" x14ac:dyDescent="0.3">
      <c r="A1178" s="1" t="str">
        <f>"60644712279"</f>
        <v>60644712279</v>
      </c>
      <c r="C1178" s="7">
        <v>1320</v>
      </c>
    </row>
    <row r="1179" spans="1:3" x14ac:dyDescent="0.3">
      <c r="A1179" s="1" t="str">
        <f>"60644912120"</f>
        <v>60644912120</v>
      </c>
      <c r="C1179" s="7">
        <v>650</v>
      </c>
    </row>
    <row r="1180" spans="1:3" x14ac:dyDescent="0.3">
      <c r="A1180" s="1" t="str">
        <f>"60644912176"</f>
        <v>60644912176</v>
      </c>
      <c r="C1180" s="7">
        <v>650</v>
      </c>
    </row>
    <row r="1181" spans="1:3" x14ac:dyDescent="0.3">
      <c r="A1181" s="1" t="str">
        <f>"60644912181"</f>
        <v>60644912181</v>
      </c>
      <c r="C1181" s="7">
        <v>650</v>
      </c>
    </row>
    <row r="1182" spans="1:3" x14ac:dyDescent="0.3">
      <c r="A1182" s="1" t="str">
        <f>"60645112176"</f>
        <v>60645112176</v>
      </c>
      <c r="C1182" s="7">
        <v>1585</v>
      </c>
    </row>
    <row r="1183" spans="1:3" x14ac:dyDescent="0.3">
      <c r="A1183" s="1" t="str">
        <f>"60645112190"</f>
        <v>60645112190</v>
      </c>
      <c r="C1183" s="7">
        <v>1585</v>
      </c>
    </row>
    <row r="1184" spans="1:3" x14ac:dyDescent="0.3">
      <c r="A1184" s="1" t="str">
        <f>"60645512127"</f>
        <v>60645512127</v>
      </c>
      <c r="C1184" s="7">
        <v>2150</v>
      </c>
    </row>
    <row r="1185" spans="1:3" x14ac:dyDescent="0.3">
      <c r="A1185" s="1" t="str">
        <f>"60645512176"</f>
        <v>60645512176</v>
      </c>
      <c r="C1185" s="7">
        <v>2055</v>
      </c>
    </row>
    <row r="1186" spans="1:3" x14ac:dyDescent="0.3">
      <c r="A1186" s="1" t="str">
        <f>"60645512179"</f>
        <v>60645512179</v>
      </c>
      <c r="C1186" s="7">
        <v>2035</v>
      </c>
    </row>
    <row r="1187" spans="1:3" x14ac:dyDescent="0.3">
      <c r="A1187" s="1" t="str">
        <f>"60645612176"</f>
        <v>60645612176</v>
      </c>
      <c r="C1187" s="7">
        <v>2780</v>
      </c>
    </row>
    <row r="1188" spans="1:3" x14ac:dyDescent="0.3">
      <c r="A1188" s="1" t="str">
        <f>"60645912176"</f>
        <v>60645912176</v>
      </c>
      <c r="C1188" s="7">
        <v>865</v>
      </c>
    </row>
    <row r="1189" spans="1:3" x14ac:dyDescent="0.3">
      <c r="A1189" s="1" t="str">
        <f>"60646212179"</f>
        <v>60646212179</v>
      </c>
      <c r="C1189" s="7">
        <v>1090</v>
      </c>
    </row>
    <row r="1190" spans="1:3" x14ac:dyDescent="0.3">
      <c r="A1190" s="1" t="str">
        <f>"60646212197"</f>
        <v>60646212197</v>
      </c>
      <c r="C1190" s="7">
        <v>1195</v>
      </c>
    </row>
    <row r="1191" spans="1:3" x14ac:dyDescent="0.3">
      <c r="A1191" s="1" t="str">
        <f>"60646612179"</f>
        <v>60646612179</v>
      </c>
      <c r="C1191" s="7">
        <v>2035</v>
      </c>
    </row>
    <row r="1192" spans="1:3" x14ac:dyDescent="0.3">
      <c r="A1192" s="1" t="str">
        <f>"60646712179"</f>
        <v>60646712179</v>
      </c>
      <c r="C1192" s="7">
        <v>1785</v>
      </c>
    </row>
    <row r="1193" spans="1:3" x14ac:dyDescent="0.3">
      <c r="A1193" s="1" t="str">
        <f>"60646812379"</f>
        <v>60646812379</v>
      </c>
      <c r="C1193" s="7">
        <v>1590</v>
      </c>
    </row>
    <row r="1194" spans="1:3" x14ac:dyDescent="0.3">
      <c r="A1194" s="1" t="str">
        <f>"60647012176"</f>
        <v>60647012176</v>
      </c>
      <c r="C1194" s="7">
        <v>755</v>
      </c>
    </row>
    <row r="1195" spans="1:3" x14ac:dyDescent="0.3">
      <c r="A1195" s="1" t="str">
        <f>"60647112176"</f>
        <v>60647112176</v>
      </c>
      <c r="C1195" s="7">
        <v>650</v>
      </c>
    </row>
    <row r="1196" spans="1:3" x14ac:dyDescent="0.3">
      <c r="A1196" s="1" t="str">
        <f>"60647412176"</f>
        <v>60647412176</v>
      </c>
      <c r="C1196" s="7">
        <v>770</v>
      </c>
    </row>
    <row r="1197" spans="1:3" x14ac:dyDescent="0.3">
      <c r="A1197" s="1" t="str">
        <f>"60647612176"</f>
        <v>60647612176</v>
      </c>
      <c r="C1197" s="7">
        <v>2345</v>
      </c>
    </row>
    <row r="1198" spans="1:3" x14ac:dyDescent="0.3">
      <c r="A1198" s="1" t="str">
        <f>"60648112379"</f>
        <v>60648112379</v>
      </c>
      <c r="C1198" s="7">
        <v>1640</v>
      </c>
    </row>
    <row r="1199" spans="1:3" x14ac:dyDescent="0.3">
      <c r="A1199" s="1" t="str">
        <f>"60648512179"</f>
        <v>60648512179</v>
      </c>
      <c r="C1199" s="7">
        <v>3240</v>
      </c>
    </row>
    <row r="1200" spans="1:3" x14ac:dyDescent="0.3">
      <c r="A1200" s="1" t="str">
        <f>"60648612179"</f>
        <v>60648612179</v>
      </c>
      <c r="C1200" s="7">
        <v>3535</v>
      </c>
    </row>
    <row r="1201" spans="1:3" x14ac:dyDescent="0.3">
      <c r="A1201" s="1" t="str">
        <f>"60648812179"</f>
        <v>60648812179</v>
      </c>
      <c r="C1201" s="7">
        <v>1615</v>
      </c>
    </row>
    <row r="1202" spans="1:3" x14ac:dyDescent="0.3">
      <c r="A1202" s="1" t="str">
        <f>"60648812197"</f>
        <v>60648812197</v>
      </c>
      <c r="C1202" s="7">
        <v>1615</v>
      </c>
    </row>
    <row r="1203" spans="1:3" x14ac:dyDescent="0.3">
      <c r="A1203" s="1" t="str">
        <f>"60649012176"</f>
        <v>60649012176</v>
      </c>
      <c r="C1203" s="7">
        <v>2245</v>
      </c>
    </row>
    <row r="1204" spans="1:3" x14ac:dyDescent="0.3">
      <c r="A1204" s="1" t="str">
        <f>"60649012179"</f>
        <v>60649012179</v>
      </c>
      <c r="C1204" s="7">
        <v>2350</v>
      </c>
    </row>
    <row r="1205" spans="1:3" x14ac:dyDescent="0.3">
      <c r="A1205" s="1" t="str">
        <f>"60649112179"</f>
        <v>60649112179</v>
      </c>
      <c r="C1205" s="7">
        <v>2225</v>
      </c>
    </row>
    <row r="1206" spans="1:3" x14ac:dyDescent="0.3">
      <c r="A1206" s="1" t="str">
        <f>"60649612120"</f>
        <v>60649612120</v>
      </c>
      <c r="C1206" s="7">
        <v>750</v>
      </c>
    </row>
    <row r="1207" spans="1:3" x14ac:dyDescent="0.3">
      <c r="A1207" s="1" t="str">
        <f>"60649612176"</f>
        <v>60649612176</v>
      </c>
      <c r="C1207" s="7">
        <v>750</v>
      </c>
    </row>
    <row r="1208" spans="1:3" x14ac:dyDescent="0.3">
      <c r="A1208" s="1" t="str">
        <f>"60649912179"</f>
        <v>60649912179</v>
      </c>
      <c r="C1208" s="7">
        <v>1200</v>
      </c>
    </row>
    <row r="1209" spans="1:3" x14ac:dyDescent="0.3">
      <c r="A1209" s="1" t="str">
        <f>"60650012179"</f>
        <v>60650012179</v>
      </c>
      <c r="C1209" s="7">
        <v>1825</v>
      </c>
    </row>
    <row r="1210" spans="1:3" x14ac:dyDescent="0.3">
      <c r="A1210" s="1" t="str">
        <f>"60650112197"</f>
        <v>60650112197</v>
      </c>
      <c r="C1210" s="7">
        <v>1040</v>
      </c>
    </row>
    <row r="1211" spans="1:3" x14ac:dyDescent="0.3">
      <c r="A1211" s="1" t="str">
        <f>"60650412179"</f>
        <v>60650412179</v>
      </c>
      <c r="C1211" s="7">
        <v>3540</v>
      </c>
    </row>
    <row r="1212" spans="1:3" x14ac:dyDescent="0.3">
      <c r="A1212" s="1" t="str">
        <f>"60650912116"</f>
        <v>60650912116</v>
      </c>
      <c r="C1212" s="7">
        <v>990</v>
      </c>
    </row>
    <row r="1213" spans="1:3" x14ac:dyDescent="0.3">
      <c r="A1213" s="1" t="str">
        <f>"60660112161"</f>
        <v>60660112161</v>
      </c>
      <c r="C1213" s="7">
        <v>665</v>
      </c>
    </row>
    <row r="1214" spans="1:3" x14ac:dyDescent="0.3">
      <c r="A1214" s="1" t="str">
        <f>"60660112179"</f>
        <v>60660112179</v>
      </c>
      <c r="C1214" s="7">
        <v>765</v>
      </c>
    </row>
    <row r="1215" spans="1:3" x14ac:dyDescent="0.3">
      <c r="A1215" s="1" t="str">
        <f>"60660142145"</f>
        <v>60660142145</v>
      </c>
      <c r="C1215" s="7">
        <v>870</v>
      </c>
    </row>
    <row r="1216" spans="1:3" x14ac:dyDescent="0.3">
      <c r="A1216" s="1" t="str">
        <f>"60660142174"</f>
        <v>60660142174</v>
      </c>
      <c r="C1216" s="7">
        <v>795</v>
      </c>
    </row>
    <row r="1217" spans="1:3" x14ac:dyDescent="0.3">
      <c r="A1217" s="1" t="str">
        <f>"60660212179"</f>
        <v>60660212179</v>
      </c>
      <c r="C1217" s="7">
        <v>860</v>
      </c>
    </row>
    <row r="1218" spans="1:3" x14ac:dyDescent="0.3">
      <c r="A1218" s="1" t="str">
        <f>"60660342161"</f>
        <v>60660342161</v>
      </c>
      <c r="C1218" s="7">
        <v>665</v>
      </c>
    </row>
    <row r="1219" spans="1:3" x14ac:dyDescent="0.3">
      <c r="A1219" s="1" t="str">
        <f>"60660342176"</f>
        <v>60660342176</v>
      </c>
      <c r="C1219" s="7">
        <v>810</v>
      </c>
    </row>
    <row r="1220" spans="1:3" x14ac:dyDescent="0.3">
      <c r="A1220" s="1" t="str">
        <f>"60660412161"</f>
        <v>60660412161</v>
      </c>
      <c r="C1220" s="7">
        <v>840</v>
      </c>
    </row>
    <row r="1221" spans="1:3" x14ac:dyDescent="0.3">
      <c r="A1221" s="1" t="str">
        <f>"60660442145"</f>
        <v>60660442145</v>
      </c>
      <c r="C1221" s="7">
        <v>945</v>
      </c>
    </row>
    <row r="1222" spans="1:3" x14ac:dyDescent="0.3">
      <c r="A1222" s="1" t="str">
        <f>"60660512127"</f>
        <v>60660512127</v>
      </c>
      <c r="C1222" s="7">
        <v>620</v>
      </c>
    </row>
    <row r="1223" spans="1:3" x14ac:dyDescent="0.3">
      <c r="A1223" s="1" t="str">
        <f>"60660512179"</f>
        <v>60660512179</v>
      </c>
      <c r="C1223" s="7">
        <v>620</v>
      </c>
    </row>
    <row r="1224" spans="1:3" x14ac:dyDescent="0.3">
      <c r="A1224" s="1" t="str">
        <f>"60660542179"</f>
        <v>60660542179</v>
      </c>
      <c r="C1224" s="7">
        <v>620</v>
      </c>
    </row>
    <row r="1225" spans="1:3" x14ac:dyDescent="0.3">
      <c r="A1225" s="1" t="str">
        <f>"60660542190"</f>
        <v>60660542190</v>
      </c>
      <c r="C1225" s="7">
        <v>620</v>
      </c>
    </row>
    <row r="1226" spans="1:3" x14ac:dyDescent="0.3">
      <c r="A1226" s="1" t="str">
        <f>"60660612178"</f>
        <v>60660612178</v>
      </c>
      <c r="C1226" s="7">
        <v>1150</v>
      </c>
    </row>
    <row r="1227" spans="1:3" x14ac:dyDescent="0.3">
      <c r="A1227" s="1" t="str">
        <f>"60660612179"</f>
        <v>60660612179</v>
      </c>
      <c r="C1227" s="7">
        <v>1290</v>
      </c>
    </row>
    <row r="1228" spans="1:3" x14ac:dyDescent="0.3">
      <c r="A1228" s="1" t="str">
        <f>"60660612197"</f>
        <v>60660612197</v>
      </c>
      <c r="C1228" s="7">
        <v>1290</v>
      </c>
    </row>
    <row r="1229" spans="1:3" x14ac:dyDescent="0.3">
      <c r="A1229" s="1" t="str">
        <f>"60660712179"</f>
        <v>60660712179</v>
      </c>
      <c r="C1229" s="7">
        <v>1740</v>
      </c>
    </row>
    <row r="1230" spans="1:3" x14ac:dyDescent="0.3">
      <c r="A1230" s="1" t="str">
        <f>"60660842161"</f>
        <v>60660842161</v>
      </c>
      <c r="C1230" s="7">
        <v>910</v>
      </c>
    </row>
    <row r="1231" spans="1:3" x14ac:dyDescent="0.3">
      <c r="A1231" s="1" t="str">
        <f>"60660842179"</f>
        <v>60660842179</v>
      </c>
      <c r="C1231" s="7">
        <v>1305</v>
      </c>
    </row>
    <row r="1232" spans="1:3" x14ac:dyDescent="0.3">
      <c r="A1232" s="1" t="str">
        <f>"60660842258"</f>
        <v>60660842258</v>
      </c>
      <c r="C1232" s="7">
        <v>1640</v>
      </c>
    </row>
    <row r="1233" spans="1:3" x14ac:dyDescent="0.3">
      <c r="A1233" s="1" t="str">
        <f>"60660842279"</f>
        <v>60660842279</v>
      </c>
      <c r="C1233" s="7">
        <v>1705</v>
      </c>
    </row>
    <row r="1234" spans="1:3" x14ac:dyDescent="0.3">
      <c r="A1234" s="1" t="str">
        <f>"60661412276"</f>
        <v>60661412276</v>
      </c>
      <c r="C1234" s="7">
        <v>905</v>
      </c>
    </row>
    <row r="1235" spans="1:3" x14ac:dyDescent="0.3">
      <c r="A1235" s="1" t="str">
        <f>"60661442245"</f>
        <v>60661442245</v>
      </c>
      <c r="C1235" s="7">
        <v>840</v>
      </c>
    </row>
    <row r="1236" spans="1:3" x14ac:dyDescent="0.3">
      <c r="A1236" s="1" t="str">
        <f>"60661442261"</f>
        <v>60661442261</v>
      </c>
      <c r="C1236" s="7">
        <v>700</v>
      </c>
    </row>
    <row r="1237" spans="1:3" x14ac:dyDescent="0.3">
      <c r="A1237" s="1" t="str">
        <f>"60661442274"</f>
        <v>60661442274</v>
      </c>
      <c r="C1237" s="7">
        <v>840</v>
      </c>
    </row>
    <row r="1238" spans="1:3" x14ac:dyDescent="0.3">
      <c r="A1238" s="1" t="str">
        <f>"60661442279"</f>
        <v>60661442279</v>
      </c>
      <c r="C1238" s="7">
        <v>805</v>
      </c>
    </row>
    <row r="1239" spans="1:3" x14ac:dyDescent="0.3">
      <c r="A1239" s="1" t="str">
        <f>"60661542161"</f>
        <v>60661542161</v>
      </c>
      <c r="C1239" s="7">
        <v>735</v>
      </c>
    </row>
    <row r="1240" spans="1:3" x14ac:dyDescent="0.3">
      <c r="A1240" s="1" t="str">
        <f>"60661542179"</f>
        <v>60661542179</v>
      </c>
      <c r="C1240" s="7">
        <v>1575</v>
      </c>
    </row>
    <row r="1241" spans="1:3" x14ac:dyDescent="0.3">
      <c r="A1241" s="1" t="str">
        <f>"60661542261"</f>
        <v>60661542261</v>
      </c>
      <c r="C1241" s="7">
        <v>1565</v>
      </c>
    </row>
    <row r="1242" spans="1:3" x14ac:dyDescent="0.3">
      <c r="A1242" s="1" t="str">
        <f>"60661742145"</f>
        <v>60661742145</v>
      </c>
      <c r="C1242" s="7">
        <v>645</v>
      </c>
    </row>
    <row r="1243" spans="1:3" x14ac:dyDescent="0.3">
      <c r="A1243" s="1" t="str">
        <f>"60661812127"</f>
        <v>60661812127</v>
      </c>
      <c r="C1243" s="7">
        <v>710</v>
      </c>
    </row>
    <row r="1244" spans="1:3" x14ac:dyDescent="0.3">
      <c r="A1244" s="1" t="str">
        <f>"60661812145"</f>
        <v>60661812145</v>
      </c>
      <c r="C1244" s="7">
        <v>685</v>
      </c>
    </row>
    <row r="1245" spans="1:3" x14ac:dyDescent="0.3">
      <c r="A1245" s="1" t="str">
        <f>"60661812176"</f>
        <v>60661812176</v>
      </c>
      <c r="C1245" s="7">
        <v>600</v>
      </c>
    </row>
    <row r="1246" spans="1:3" x14ac:dyDescent="0.3">
      <c r="A1246" s="1" t="str">
        <f>"60661812179"</f>
        <v>60661812179</v>
      </c>
      <c r="C1246" s="7">
        <v>650</v>
      </c>
    </row>
    <row r="1247" spans="1:3" x14ac:dyDescent="0.3">
      <c r="A1247" s="1" t="str">
        <f>"60661842105"</f>
        <v>60661842105</v>
      </c>
      <c r="C1247" s="7">
        <v>590</v>
      </c>
    </row>
    <row r="1248" spans="1:3" x14ac:dyDescent="0.3">
      <c r="A1248" s="1" t="str">
        <f>"60661842179"</f>
        <v>60661842179</v>
      </c>
      <c r="C1248" s="7">
        <v>450</v>
      </c>
    </row>
    <row r="1249" spans="1:3" x14ac:dyDescent="0.3">
      <c r="A1249" s="1" t="str">
        <f>"60661942145"</f>
        <v>60661942145</v>
      </c>
      <c r="C1249" s="7">
        <v>945</v>
      </c>
    </row>
    <row r="1250" spans="1:3" x14ac:dyDescent="0.3">
      <c r="A1250" s="1" t="str">
        <f>"60661942190"</f>
        <v>60661942190</v>
      </c>
      <c r="C1250" s="7">
        <v>750</v>
      </c>
    </row>
    <row r="1251" spans="1:3" x14ac:dyDescent="0.3">
      <c r="A1251" s="1" t="str">
        <f>"60662012176"</f>
        <v>60662012176</v>
      </c>
      <c r="C1251" s="7">
        <v>955</v>
      </c>
    </row>
    <row r="1252" spans="1:3" x14ac:dyDescent="0.3">
      <c r="A1252" s="1" t="str">
        <f>"60662142179"</f>
        <v>60662142179</v>
      </c>
      <c r="C1252" s="7">
        <v>1425</v>
      </c>
    </row>
    <row r="1253" spans="1:3" x14ac:dyDescent="0.3">
      <c r="A1253" s="1" t="str">
        <f>"60662142252"</f>
        <v>60662142252</v>
      </c>
      <c r="C1253" s="7">
        <v>1275</v>
      </c>
    </row>
    <row r="1254" spans="1:3" x14ac:dyDescent="0.3">
      <c r="A1254" s="1" t="str">
        <f>"60662142279"</f>
        <v>60662142279</v>
      </c>
      <c r="C1254" s="7">
        <v>1460</v>
      </c>
    </row>
    <row r="1255" spans="1:3" x14ac:dyDescent="0.3">
      <c r="A1255" s="1" t="str">
        <f>"60662212176"</f>
        <v>60662212176</v>
      </c>
      <c r="C1255" s="7">
        <v>490</v>
      </c>
    </row>
    <row r="1256" spans="1:3" x14ac:dyDescent="0.3">
      <c r="A1256" s="1" t="str">
        <f>"60662212181"</f>
        <v>60662212181</v>
      </c>
      <c r="C1256" s="7">
        <v>490</v>
      </c>
    </row>
    <row r="1257" spans="1:3" x14ac:dyDescent="0.3">
      <c r="A1257" s="1" t="str">
        <f>"60662412176"</f>
        <v>60662412176</v>
      </c>
      <c r="C1257" s="7">
        <v>880</v>
      </c>
    </row>
    <row r="1258" spans="1:3" x14ac:dyDescent="0.3">
      <c r="A1258" s="1" t="str">
        <f>"60662442174"</f>
        <v>60662442174</v>
      </c>
      <c r="C1258" s="7">
        <v>1215</v>
      </c>
    </row>
    <row r="1259" spans="1:3" x14ac:dyDescent="0.3">
      <c r="A1259" s="1" t="str">
        <f>"60662542176"</f>
        <v>60662542176</v>
      </c>
      <c r="C1259" s="7">
        <v>310</v>
      </c>
    </row>
    <row r="1260" spans="1:3" x14ac:dyDescent="0.3">
      <c r="A1260" s="1" t="str">
        <f>"60662642176"</f>
        <v>60662642176</v>
      </c>
      <c r="C1260" s="7">
        <v>690</v>
      </c>
    </row>
    <row r="1261" spans="1:3" x14ac:dyDescent="0.3">
      <c r="A1261" s="1" t="str">
        <f>"60662642276"</f>
        <v>60662642276</v>
      </c>
      <c r="C1261" s="7">
        <v>735</v>
      </c>
    </row>
    <row r="1262" spans="1:3" x14ac:dyDescent="0.3">
      <c r="A1262" s="1" t="str">
        <f>"60662712176"</f>
        <v>60662712176</v>
      </c>
      <c r="C1262" s="7">
        <v>895</v>
      </c>
    </row>
    <row r="1263" spans="1:3" x14ac:dyDescent="0.3">
      <c r="A1263" s="1" t="str">
        <f>"60662812179"</f>
        <v>60662812179</v>
      </c>
      <c r="C1263" s="7">
        <v>1405</v>
      </c>
    </row>
    <row r="1264" spans="1:3" x14ac:dyDescent="0.3">
      <c r="A1264" s="1" t="str">
        <f>"60662912179"</f>
        <v>60662912179</v>
      </c>
      <c r="C1264" s="7">
        <v>620</v>
      </c>
    </row>
    <row r="1265" spans="1:3" x14ac:dyDescent="0.3">
      <c r="A1265" s="1" t="str">
        <f>"60662912197"</f>
        <v>60662912197</v>
      </c>
      <c r="C1265" s="7">
        <v>620</v>
      </c>
    </row>
    <row r="1266" spans="1:3" x14ac:dyDescent="0.3">
      <c r="A1266" s="1" t="str">
        <f>"60662942120"</f>
        <v>60662942120</v>
      </c>
      <c r="C1266" s="7">
        <v>490</v>
      </c>
    </row>
    <row r="1267" spans="1:3" x14ac:dyDescent="0.3">
      <c r="A1267" s="1" t="str">
        <f>"60662942176"</f>
        <v>60662942176</v>
      </c>
      <c r="C1267" s="7">
        <v>490</v>
      </c>
    </row>
    <row r="1268" spans="1:3" x14ac:dyDescent="0.3">
      <c r="A1268" s="1" t="str">
        <f>"60663012179"</f>
        <v>60663012179</v>
      </c>
      <c r="C1268" s="7">
        <v>1875</v>
      </c>
    </row>
    <row r="1269" spans="1:3" x14ac:dyDescent="0.3">
      <c r="A1269" s="1" t="str">
        <f>"60663112176"</f>
        <v>60663112176</v>
      </c>
      <c r="C1269" s="7">
        <v>570</v>
      </c>
    </row>
    <row r="1270" spans="1:3" x14ac:dyDescent="0.3">
      <c r="A1270" s="1" t="str">
        <f>"60663112181"</f>
        <v>60663112181</v>
      </c>
      <c r="C1270" s="7">
        <v>570</v>
      </c>
    </row>
    <row r="1271" spans="1:3" x14ac:dyDescent="0.3">
      <c r="A1271" s="1" t="str">
        <f>"60663122176"</f>
        <v>60663122176</v>
      </c>
      <c r="C1271" s="7">
        <v>570</v>
      </c>
    </row>
    <row r="1272" spans="1:3" x14ac:dyDescent="0.3">
      <c r="A1272" s="1" t="str">
        <f>"60663312276"</f>
        <v>60663312276</v>
      </c>
      <c r="C1272" s="7">
        <v>1200</v>
      </c>
    </row>
    <row r="1273" spans="1:3" x14ac:dyDescent="0.3">
      <c r="A1273" s="1" t="str">
        <f>"60663412176"</f>
        <v>60663412176</v>
      </c>
      <c r="C1273" s="7">
        <v>850</v>
      </c>
    </row>
    <row r="1274" spans="1:3" x14ac:dyDescent="0.3">
      <c r="A1274" s="1" t="str">
        <f>"60663442161"</f>
        <v>60663442161</v>
      </c>
      <c r="C1274" s="7">
        <v>1600</v>
      </c>
    </row>
    <row r="1275" spans="1:3" x14ac:dyDescent="0.3">
      <c r="A1275" s="1" t="str">
        <f>"60663442176"</f>
        <v>60663442176</v>
      </c>
      <c r="C1275" s="7">
        <v>1500</v>
      </c>
    </row>
    <row r="1276" spans="1:3" x14ac:dyDescent="0.3">
      <c r="A1276" s="1" t="str">
        <f>"60663612116"</f>
        <v>60663612116</v>
      </c>
      <c r="C1276" s="7">
        <v>1395</v>
      </c>
    </row>
    <row r="1277" spans="1:3" x14ac:dyDescent="0.3">
      <c r="A1277" s="1" t="str">
        <f>"60663612276"</f>
        <v>60663612276</v>
      </c>
      <c r="C1277" s="7">
        <v>1115</v>
      </c>
    </row>
    <row r="1278" spans="1:3" x14ac:dyDescent="0.3">
      <c r="A1278" s="1" t="str">
        <f>"60663712297"</f>
        <v>60663712297</v>
      </c>
      <c r="C1278" s="7">
        <v>1300</v>
      </c>
    </row>
    <row r="1279" spans="1:3" x14ac:dyDescent="0.3">
      <c r="A1279" s="1" t="str">
        <f>"60664012116"</f>
        <v>60664012116</v>
      </c>
      <c r="C1279" s="7">
        <v>1490</v>
      </c>
    </row>
    <row r="1280" spans="1:3" x14ac:dyDescent="0.3">
      <c r="A1280" s="1" t="str">
        <f>"60664042130"</f>
        <v>60664042130</v>
      </c>
      <c r="C1280" s="7">
        <v>890</v>
      </c>
    </row>
    <row r="1281" spans="1:3" x14ac:dyDescent="0.3">
      <c r="A1281" s="1" t="str">
        <f>"60664042176"</f>
        <v>60664042176</v>
      </c>
      <c r="C1281" s="7">
        <v>505</v>
      </c>
    </row>
    <row r="1282" spans="1:3" x14ac:dyDescent="0.3">
      <c r="A1282" s="1" t="str">
        <f>"60664512276"</f>
        <v>60664512276</v>
      </c>
      <c r="C1282" s="7">
        <v>1175</v>
      </c>
    </row>
    <row r="1283" spans="1:3" x14ac:dyDescent="0.3">
      <c r="A1283" s="1" t="str">
        <f>"60664612120"</f>
        <v>60664612120</v>
      </c>
      <c r="C1283" s="7">
        <v>550</v>
      </c>
    </row>
    <row r="1284" spans="1:3" x14ac:dyDescent="0.3">
      <c r="A1284" s="1" t="str">
        <f>"60664612176"</f>
        <v>60664612176</v>
      </c>
      <c r="C1284" s="7">
        <v>550</v>
      </c>
    </row>
    <row r="1285" spans="1:3" x14ac:dyDescent="0.3">
      <c r="A1285" s="1" t="str">
        <f>"60664612181"</f>
        <v>60664612181</v>
      </c>
      <c r="C1285" s="7">
        <v>550</v>
      </c>
    </row>
    <row r="1286" spans="1:3" x14ac:dyDescent="0.3">
      <c r="A1286" s="1" t="str">
        <f>"60665112176"</f>
        <v>60665112176</v>
      </c>
      <c r="C1286" s="7">
        <v>600</v>
      </c>
    </row>
    <row r="1287" spans="1:3" x14ac:dyDescent="0.3">
      <c r="A1287" s="1" t="str">
        <f>"60665112178"</f>
        <v>60665112178</v>
      </c>
      <c r="C1287" s="7">
        <v>600</v>
      </c>
    </row>
    <row r="1288" spans="1:3" x14ac:dyDescent="0.3">
      <c r="A1288" s="1" t="str">
        <f>"60665212120"</f>
        <v>60665212120</v>
      </c>
      <c r="C1288" s="7">
        <v>690</v>
      </c>
    </row>
    <row r="1289" spans="1:3" x14ac:dyDescent="0.3">
      <c r="A1289" s="1" t="str">
        <f>"60665212176"</f>
        <v>60665212176</v>
      </c>
      <c r="C1289" s="7">
        <v>690</v>
      </c>
    </row>
    <row r="1290" spans="1:3" x14ac:dyDescent="0.3">
      <c r="A1290" s="1" t="str">
        <f>"60665612120"</f>
        <v>60665612120</v>
      </c>
      <c r="C1290" s="7">
        <v>590</v>
      </c>
    </row>
    <row r="1291" spans="1:3" x14ac:dyDescent="0.3">
      <c r="A1291" s="1" t="str">
        <f>"60665612176"</f>
        <v>60665612176</v>
      </c>
      <c r="C1291" s="7">
        <v>590</v>
      </c>
    </row>
    <row r="1292" spans="1:3" x14ac:dyDescent="0.3">
      <c r="A1292" s="1" t="str">
        <f>"60665712176"</f>
        <v>60665712176</v>
      </c>
      <c r="C1292" s="7">
        <v>1220</v>
      </c>
    </row>
    <row r="1293" spans="1:3" x14ac:dyDescent="0.3">
      <c r="A1293" s="1" t="str">
        <f>"60665812120"</f>
        <v>60665812120</v>
      </c>
      <c r="C1293" s="7">
        <v>650</v>
      </c>
    </row>
    <row r="1294" spans="1:3" x14ac:dyDescent="0.3">
      <c r="A1294" s="1" t="str">
        <f>"60665812176"</f>
        <v>60665812176</v>
      </c>
      <c r="C1294" s="7">
        <v>650</v>
      </c>
    </row>
    <row r="1295" spans="1:3" x14ac:dyDescent="0.3">
      <c r="A1295" s="1" t="str">
        <f>"60665812178"</f>
        <v>60665812178</v>
      </c>
      <c r="C1295" s="7">
        <v>650</v>
      </c>
    </row>
    <row r="1296" spans="1:3" x14ac:dyDescent="0.3">
      <c r="A1296" s="1" t="str">
        <f>"60665912120"</f>
        <v>60665912120</v>
      </c>
      <c r="C1296" s="7">
        <v>790</v>
      </c>
    </row>
    <row r="1297" spans="1:3" x14ac:dyDescent="0.3">
      <c r="A1297" s="1" t="str">
        <f>"60665912176"</f>
        <v>60665912176</v>
      </c>
      <c r="C1297" s="7">
        <v>790</v>
      </c>
    </row>
    <row r="1298" spans="1:3" x14ac:dyDescent="0.3">
      <c r="A1298" s="1" t="str">
        <f>"60666012152"</f>
        <v>60666012152</v>
      </c>
      <c r="C1298" s="7">
        <v>2390</v>
      </c>
    </row>
    <row r="1299" spans="1:3" x14ac:dyDescent="0.3">
      <c r="A1299" s="1" t="str">
        <f>"60666112176"</f>
        <v>60666112176</v>
      </c>
      <c r="C1299" s="7">
        <v>935</v>
      </c>
    </row>
    <row r="1300" spans="1:3" x14ac:dyDescent="0.3">
      <c r="A1300" s="1" t="str">
        <f>"60666312152"</f>
        <v>60666312152</v>
      </c>
      <c r="C1300" s="7">
        <v>1480</v>
      </c>
    </row>
    <row r="1301" spans="1:3" x14ac:dyDescent="0.3">
      <c r="A1301" s="1" t="str">
        <f>"60666612178"</f>
        <v>60666612178</v>
      </c>
      <c r="C1301" s="7">
        <v>890</v>
      </c>
    </row>
    <row r="1302" spans="1:3" x14ac:dyDescent="0.3">
      <c r="A1302" s="1" t="str">
        <f>"60666712276"</f>
        <v>60666712276</v>
      </c>
      <c r="C1302" s="7">
        <v>2215</v>
      </c>
    </row>
    <row r="1303" spans="1:3" x14ac:dyDescent="0.3">
      <c r="A1303" s="1" t="str">
        <f>"60666912103"</f>
        <v>60666912103</v>
      </c>
      <c r="C1303" s="7">
        <v>1690</v>
      </c>
    </row>
    <row r="1304" spans="1:3" x14ac:dyDescent="0.3">
      <c r="A1304" s="1" t="str">
        <f>"60667412120"</f>
        <v>60667412120</v>
      </c>
      <c r="C1304" s="7">
        <v>690</v>
      </c>
    </row>
    <row r="1305" spans="1:3" x14ac:dyDescent="0.3">
      <c r="A1305" s="1" t="str">
        <f>"60667412176"</f>
        <v>60667412176</v>
      </c>
      <c r="C1305" s="7">
        <v>690</v>
      </c>
    </row>
    <row r="1306" spans="1:3" x14ac:dyDescent="0.3">
      <c r="A1306" s="1" t="str">
        <f>"60667712276"</f>
        <v>60667712276</v>
      </c>
      <c r="C1306" s="7">
        <v>1050</v>
      </c>
    </row>
    <row r="1307" spans="1:3" x14ac:dyDescent="0.3">
      <c r="A1307" s="1" t="str">
        <f>"60667912116"</f>
        <v>60667912116</v>
      </c>
      <c r="C1307" s="7">
        <v>1340</v>
      </c>
    </row>
    <row r="1308" spans="1:3" x14ac:dyDescent="0.3">
      <c r="A1308" s="1" t="str">
        <f>"60667912179"</f>
        <v>60667912179</v>
      </c>
      <c r="C1308" s="7">
        <v>1405</v>
      </c>
    </row>
    <row r="1309" spans="1:3" x14ac:dyDescent="0.3">
      <c r="A1309" s="1" t="str">
        <f>"60667912197"</f>
        <v>60667912197</v>
      </c>
      <c r="C1309" s="7">
        <v>1340</v>
      </c>
    </row>
    <row r="1310" spans="1:3" x14ac:dyDescent="0.3">
      <c r="A1310" s="1" t="str">
        <f>"60667942197"</f>
        <v>60667942197</v>
      </c>
      <c r="C1310" s="7">
        <v>1935</v>
      </c>
    </row>
    <row r="1311" spans="1:3" x14ac:dyDescent="0.3">
      <c r="A1311" s="1" t="str">
        <f>"60668012179"</f>
        <v>60668012179</v>
      </c>
      <c r="C1311" s="7">
        <v>1455</v>
      </c>
    </row>
    <row r="1312" spans="1:3" x14ac:dyDescent="0.3">
      <c r="A1312" s="1" t="str">
        <f>"60668112176"</f>
        <v>60668112176</v>
      </c>
      <c r="C1312" s="7">
        <v>875</v>
      </c>
    </row>
    <row r="1313" spans="1:3" x14ac:dyDescent="0.3">
      <c r="A1313" s="1" t="str">
        <f>"60668212176"</f>
        <v>60668212176</v>
      </c>
      <c r="C1313" s="7">
        <v>1575</v>
      </c>
    </row>
    <row r="1314" spans="1:3" x14ac:dyDescent="0.3">
      <c r="A1314" s="1" t="str">
        <f>"60668812172"</f>
        <v>60668812172</v>
      </c>
      <c r="C1314" s="7">
        <v>1520</v>
      </c>
    </row>
    <row r="1315" spans="1:3" x14ac:dyDescent="0.3">
      <c r="A1315" s="1" t="str">
        <f>"60668912120"</f>
        <v>60668912120</v>
      </c>
      <c r="C1315" s="7">
        <v>690</v>
      </c>
    </row>
    <row r="1316" spans="1:3" x14ac:dyDescent="0.3">
      <c r="A1316" s="1" t="str">
        <f>"60668912176"</f>
        <v>60668912176</v>
      </c>
      <c r="C1316" s="7">
        <v>690</v>
      </c>
    </row>
    <row r="1317" spans="1:3" x14ac:dyDescent="0.3">
      <c r="A1317" s="1" t="str">
        <f>"60669112116"</f>
        <v>60669112116</v>
      </c>
      <c r="C1317" s="7">
        <v>1150</v>
      </c>
    </row>
    <row r="1318" spans="1:3" x14ac:dyDescent="0.3">
      <c r="A1318" s="1" t="str">
        <f>"60669212120"</f>
        <v>60669212120</v>
      </c>
      <c r="C1318" s="7">
        <v>750</v>
      </c>
    </row>
    <row r="1319" spans="1:3" x14ac:dyDescent="0.3">
      <c r="A1319" s="1" t="str">
        <f>"60669212176"</f>
        <v>60669212176</v>
      </c>
      <c r="C1319" s="7">
        <v>750</v>
      </c>
    </row>
    <row r="1320" spans="1:3" x14ac:dyDescent="0.3">
      <c r="A1320" s="1" t="str">
        <f>"60669342179"</f>
        <v>60669342179</v>
      </c>
      <c r="C1320" s="7">
        <v>2665</v>
      </c>
    </row>
    <row r="1321" spans="1:3" x14ac:dyDescent="0.3">
      <c r="A1321" s="1" t="str">
        <f>"60669612178"</f>
        <v>60669612178</v>
      </c>
      <c r="C1321" s="7">
        <v>1100</v>
      </c>
    </row>
    <row r="1322" spans="1:3" x14ac:dyDescent="0.3">
      <c r="A1322" s="1" t="str">
        <f>"60670322174"</f>
        <v>60670322174</v>
      </c>
      <c r="C1322" s="7">
        <v>2500</v>
      </c>
    </row>
    <row r="1323" spans="1:3" x14ac:dyDescent="0.3">
      <c r="A1323" s="1" t="str">
        <f>"60670422172"</f>
        <v>60670422172</v>
      </c>
      <c r="C1323" s="7">
        <v>2550</v>
      </c>
    </row>
    <row r="1324" spans="1:3" x14ac:dyDescent="0.3">
      <c r="A1324" s="1" t="str">
        <f>"60671912176"</f>
        <v>60671912176</v>
      </c>
      <c r="C1324" s="7">
        <v>1820</v>
      </c>
    </row>
    <row r="1325" spans="1:3" x14ac:dyDescent="0.3">
      <c r="A1325" s="1" t="str">
        <f>"60672612105"</f>
        <v>60672612105</v>
      </c>
      <c r="C1325" s="7">
        <v>950</v>
      </c>
    </row>
    <row r="1326" spans="1:3" x14ac:dyDescent="0.3">
      <c r="A1326" s="1" t="str">
        <f>"60672612130"</f>
        <v>60672612130</v>
      </c>
      <c r="C1326" s="7">
        <v>1020</v>
      </c>
    </row>
    <row r="1327" spans="1:3" x14ac:dyDescent="0.3">
      <c r="A1327" s="1" t="str">
        <f>"60672712105"</f>
        <v>60672712105</v>
      </c>
      <c r="C1327" s="7">
        <v>1100</v>
      </c>
    </row>
    <row r="1328" spans="1:3" x14ac:dyDescent="0.3">
      <c r="A1328" s="1" t="str">
        <f>"60673012130"</f>
        <v>60673012130</v>
      </c>
      <c r="C1328" s="7">
        <v>1075</v>
      </c>
    </row>
    <row r="1329" spans="1:3" x14ac:dyDescent="0.3">
      <c r="A1329" s="1" t="str">
        <f>"60673112105"</f>
        <v>60673112105</v>
      </c>
      <c r="C1329" s="7">
        <v>800</v>
      </c>
    </row>
    <row r="1330" spans="1:3" x14ac:dyDescent="0.3">
      <c r="A1330" s="1" t="str">
        <f>"60673112120"</f>
        <v>60673112120</v>
      </c>
      <c r="C1330" s="7">
        <v>800</v>
      </c>
    </row>
    <row r="1331" spans="1:3" x14ac:dyDescent="0.3">
      <c r="A1331" s="1" t="str">
        <f>"60673112136"</f>
        <v>60673112136</v>
      </c>
      <c r="C1331" s="7">
        <v>555</v>
      </c>
    </row>
    <row r="1332" spans="1:3" x14ac:dyDescent="0.3">
      <c r="A1332" s="1" t="str">
        <f>"60673112178"</f>
        <v>60673112178</v>
      </c>
      <c r="C1332" s="7">
        <v>800</v>
      </c>
    </row>
    <row r="1333" spans="1:3" x14ac:dyDescent="0.3">
      <c r="A1333" s="1" t="str">
        <f>"60676012172"</f>
        <v>60676012172</v>
      </c>
      <c r="C1333" s="7">
        <v>1435</v>
      </c>
    </row>
    <row r="1334" spans="1:3" x14ac:dyDescent="0.3">
      <c r="A1334" s="1" t="str">
        <f>"60676312103"</f>
        <v>60676312103</v>
      </c>
      <c r="C1334" s="7">
        <v>805</v>
      </c>
    </row>
    <row r="1335" spans="1:3" x14ac:dyDescent="0.3">
      <c r="A1335" s="1" t="str">
        <f>"60676312120"</f>
        <v>60676312120</v>
      </c>
      <c r="C1335" s="7">
        <v>490</v>
      </c>
    </row>
    <row r="1336" spans="1:3" x14ac:dyDescent="0.3">
      <c r="A1336" s="1" t="str">
        <f>"60676312136"</f>
        <v>60676312136</v>
      </c>
      <c r="C1336" s="7">
        <v>490</v>
      </c>
    </row>
    <row r="1337" spans="1:3" x14ac:dyDescent="0.3">
      <c r="A1337" s="1" t="str">
        <f>"60676312178"</f>
        <v>60676312178</v>
      </c>
      <c r="C1337" s="7">
        <v>685</v>
      </c>
    </row>
    <row r="1338" spans="1:3" x14ac:dyDescent="0.3">
      <c r="A1338" s="1" t="str">
        <f>"60676312236"</f>
        <v>60676312236</v>
      </c>
      <c r="C1338" s="7">
        <v>650</v>
      </c>
    </row>
    <row r="1339" spans="1:3" x14ac:dyDescent="0.3">
      <c r="A1339" s="1" t="str">
        <f>"60676912236"</f>
        <v>60676912236</v>
      </c>
      <c r="C1339" s="7">
        <v>720</v>
      </c>
    </row>
    <row r="1340" spans="1:3" x14ac:dyDescent="0.3">
      <c r="A1340" s="1" t="str">
        <f>"60677212103"</f>
        <v>60677212103</v>
      </c>
      <c r="C1340" s="7">
        <v>1555</v>
      </c>
    </row>
    <row r="1341" spans="1:3" x14ac:dyDescent="0.3">
      <c r="A1341" s="1" t="str">
        <f>"60677212136"</f>
        <v>60677212136</v>
      </c>
      <c r="C1341" s="7">
        <v>630</v>
      </c>
    </row>
    <row r="1342" spans="1:3" x14ac:dyDescent="0.3">
      <c r="A1342" s="1" t="str">
        <f>"60677212172"</f>
        <v>60677212172</v>
      </c>
      <c r="C1342" s="7">
        <v>1870</v>
      </c>
    </row>
    <row r="1343" spans="1:3" x14ac:dyDescent="0.3">
      <c r="A1343" s="1" t="str">
        <f>"60677612130"</f>
        <v>60677612130</v>
      </c>
      <c r="C1343" s="7">
        <v>1340</v>
      </c>
    </row>
    <row r="1344" spans="1:3" x14ac:dyDescent="0.3">
      <c r="A1344" s="1" t="str">
        <f>"60678412105"</f>
        <v>60678412105</v>
      </c>
      <c r="C1344" s="7">
        <v>1200</v>
      </c>
    </row>
    <row r="1345" spans="1:3" x14ac:dyDescent="0.3">
      <c r="A1345" s="1" t="str">
        <f>"60678412120"</f>
        <v>60678412120</v>
      </c>
      <c r="C1345" s="7">
        <v>600</v>
      </c>
    </row>
    <row r="1346" spans="1:3" x14ac:dyDescent="0.3">
      <c r="A1346" s="1" t="str">
        <f>"60678412136"</f>
        <v>60678412136</v>
      </c>
      <c r="C1346" s="7">
        <v>600</v>
      </c>
    </row>
    <row r="1347" spans="1:3" x14ac:dyDescent="0.3">
      <c r="A1347" s="1" t="str">
        <f>"60678412172"</f>
        <v>60678412172</v>
      </c>
      <c r="C1347" s="7">
        <v>1200</v>
      </c>
    </row>
    <row r="1348" spans="1:3" x14ac:dyDescent="0.3">
      <c r="A1348" s="1" t="str">
        <f>"60679312120"</f>
        <v>60679312120</v>
      </c>
      <c r="C1348" s="7">
        <v>990</v>
      </c>
    </row>
    <row r="1349" spans="1:3" x14ac:dyDescent="0.3">
      <c r="A1349" s="1" t="str">
        <f>"60679912120"</f>
        <v>60679912120</v>
      </c>
      <c r="C1349" s="7">
        <v>650</v>
      </c>
    </row>
    <row r="1350" spans="1:3" x14ac:dyDescent="0.3">
      <c r="A1350" s="1" t="str">
        <f>"60679912178"</f>
        <v>60679912178</v>
      </c>
      <c r="C1350" s="7">
        <v>650</v>
      </c>
    </row>
    <row r="1351" spans="1:3" x14ac:dyDescent="0.3">
      <c r="A1351" s="1" t="str">
        <f>"60680912105"</f>
        <v>60680912105</v>
      </c>
      <c r="C1351" s="7">
        <v>1740</v>
      </c>
    </row>
    <row r="1352" spans="1:3" x14ac:dyDescent="0.3">
      <c r="A1352" s="1" t="str">
        <f>"60681212120"</f>
        <v>60681212120</v>
      </c>
      <c r="C1352" s="7">
        <v>1540</v>
      </c>
    </row>
    <row r="1353" spans="1:3" x14ac:dyDescent="0.3">
      <c r="A1353" s="1" t="str">
        <f>"60681312120"</f>
        <v>60681312120</v>
      </c>
      <c r="C1353" s="7">
        <v>1540</v>
      </c>
    </row>
    <row r="1354" spans="1:3" x14ac:dyDescent="0.3">
      <c r="A1354" s="1" t="str">
        <f>"60690142172"</f>
        <v>60690142172</v>
      </c>
      <c r="C1354" s="7">
        <v>2555</v>
      </c>
    </row>
    <row r="1355" spans="1:3" x14ac:dyDescent="0.3">
      <c r="A1355" s="1" t="str">
        <f>"60690142174"</f>
        <v>60690142174</v>
      </c>
      <c r="C1355" s="7">
        <v>2565</v>
      </c>
    </row>
    <row r="1356" spans="1:3" x14ac:dyDescent="0.3">
      <c r="A1356" s="1" t="str">
        <f>"60700012379"</f>
        <v>60700012379</v>
      </c>
      <c r="C1356" s="7">
        <v>2915</v>
      </c>
    </row>
    <row r="1357" spans="1:3" x14ac:dyDescent="0.3">
      <c r="A1357" s="1" t="str">
        <f>"60700412379"</f>
        <v>60700412379</v>
      </c>
      <c r="C1357" s="7">
        <v>1990</v>
      </c>
    </row>
    <row r="1358" spans="1:3" x14ac:dyDescent="0.3">
      <c r="A1358" s="1" t="str">
        <f>"60700412397"</f>
        <v>60700412397</v>
      </c>
      <c r="C1358" s="7">
        <v>1990</v>
      </c>
    </row>
    <row r="1359" spans="1:3" x14ac:dyDescent="0.3">
      <c r="A1359" s="1" t="str">
        <f>"60700912179"</f>
        <v>60700912179</v>
      </c>
      <c r="C1359" s="7">
        <v>2850</v>
      </c>
    </row>
    <row r="1360" spans="1:3" x14ac:dyDescent="0.3">
      <c r="A1360" s="1" t="str">
        <f>"60701212179"</f>
        <v>60701212179</v>
      </c>
      <c r="C1360" s="7">
        <v>2850</v>
      </c>
    </row>
    <row r="1361" spans="1:3" x14ac:dyDescent="0.3">
      <c r="A1361" s="1" t="str">
        <f>"60780312174"</f>
        <v>60780312174</v>
      </c>
      <c r="C1361" s="7">
        <v>1540</v>
      </c>
    </row>
    <row r="1362" spans="1:3" x14ac:dyDescent="0.3">
      <c r="A1362" s="1" t="str">
        <f>"60781612174"</f>
        <v>60781612174</v>
      </c>
      <c r="C1362" s="7">
        <v>2520</v>
      </c>
    </row>
    <row r="1363" spans="1:3" x14ac:dyDescent="0.3">
      <c r="A1363" s="1" t="str">
        <f>"60782512174"</f>
        <v>60782512174</v>
      </c>
      <c r="C1363" s="7">
        <v>2170</v>
      </c>
    </row>
    <row r="1364" spans="1:3" x14ac:dyDescent="0.3">
      <c r="A1364" s="1" t="str">
        <f>"60782512190"</f>
        <v>60782512190</v>
      </c>
      <c r="C1364" s="7">
        <v>2170</v>
      </c>
    </row>
    <row r="1365" spans="1:3" x14ac:dyDescent="0.3">
      <c r="A1365" s="1" t="str">
        <f>"60782612172"</f>
        <v>60782612172</v>
      </c>
      <c r="C1365" s="7">
        <v>6540</v>
      </c>
    </row>
    <row r="1366" spans="1:3" x14ac:dyDescent="0.3">
      <c r="A1366" s="1" t="str">
        <f>"60783012172"</f>
        <v>60783012172</v>
      </c>
      <c r="C1366" s="7">
        <v>4040</v>
      </c>
    </row>
    <row r="1367" spans="1:3" x14ac:dyDescent="0.3">
      <c r="A1367" s="1" t="str">
        <f>"60783512172"</f>
        <v>60783512172</v>
      </c>
      <c r="C1367" s="7">
        <v>6695</v>
      </c>
    </row>
    <row r="1368" spans="1:3" x14ac:dyDescent="0.3">
      <c r="A1368" s="1" t="str">
        <f>"60783612172"</f>
        <v>60783612172</v>
      </c>
      <c r="C1368" s="7">
        <v>5405</v>
      </c>
    </row>
    <row r="1369" spans="1:3" x14ac:dyDescent="0.3">
      <c r="A1369" s="1" t="str">
        <f>"60792012236"</f>
        <v>60792012236</v>
      </c>
      <c r="C1369" s="7">
        <v>750</v>
      </c>
    </row>
    <row r="1370" spans="1:3" x14ac:dyDescent="0.3">
      <c r="A1370" s="1" t="str">
        <f>"60792112276"</f>
        <v>60792112276</v>
      </c>
      <c r="C1370" s="7">
        <v>1140</v>
      </c>
    </row>
    <row r="1371" spans="1:3" x14ac:dyDescent="0.3">
      <c r="A1371" s="1" t="str">
        <f>"60793412162"</f>
        <v>60793412162</v>
      </c>
      <c r="C1371" s="7">
        <v>410</v>
      </c>
    </row>
    <row r="1372" spans="1:3" x14ac:dyDescent="0.3">
      <c r="A1372" s="1" t="str">
        <f>"60793412262"</f>
        <v>60793412262</v>
      </c>
      <c r="C1372" s="7">
        <v>570</v>
      </c>
    </row>
    <row r="1373" spans="1:3" x14ac:dyDescent="0.3">
      <c r="A1373" s="1" t="str">
        <f>"60793812120"</f>
        <v>60793812120</v>
      </c>
      <c r="C1373" s="7">
        <v>1540</v>
      </c>
    </row>
    <row r="1374" spans="1:3" x14ac:dyDescent="0.3">
      <c r="A1374" s="1" t="str">
        <f>"60793812367"</f>
        <v>60793812367</v>
      </c>
      <c r="C1374" s="7">
        <v>1800</v>
      </c>
    </row>
    <row r="1375" spans="1:3" x14ac:dyDescent="0.3">
      <c r="A1375" s="1" t="str">
        <f>"60794212178"</f>
        <v>60794212178</v>
      </c>
      <c r="C1375" s="7">
        <v>1990</v>
      </c>
    </row>
    <row r="1376" spans="1:3" x14ac:dyDescent="0.3">
      <c r="A1376" s="1" t="str">
        <f>"61042212162"</f>
        <v>61042212162</v>
      </c>
      <c r="C1376" s="7">
        <v>555</v>
      </c>
    </row>
    <row r="1377" spans="1:3" x14ac:dyDescent="0.3">
      <c r="A1377" s="1" t="str">
        <f>"61150000172"</f>
        <v>61150000172</v>
      </c>
      <c r="C1377" s="7">
        <v>440</v>
      </c>
    </row>
    <row r="1378" spans="1:3" x14ac:dyDescent="0.3">
      <c r="A1378" s="1" t="str">
        <f>"61201442172"</f>
        <v>61201442172</v>
      </c>
      <c r="C1378" s="7">
        <v>450</v>
      </c>
    </row>
    <row r="1379" spans="1:3" x14ac:dyDescent="0.3">
      <c r="A1379" s="1" t="str">
        <f>"61201442174"</f>
        <v>61201442174</v>
      </c>
      <c r="C1379" s="7">
        <v>450</v>
      </c>
    </row>
    <row r="1380" spans="1:3" x14ac:dyDescent="0.3">
      <c r="A1380" s="1" t="str">
        <f>"61202112172"</f>
        <v>61202112172</v>
      </c>
      <c r="C1380" s="7">
        <v>500</v>
      </c>
    </row>
    <row r="1381" spans="1:3" x14ac:dyDescent="0.3">
      <c r="A1381" s="1" t="str">
        <f>"61211212176"</f>
        <v>61211212176</v>
      </c>
      <c r="C1381" s="7">
        <v>1245</v>
      </c>
    </row>
    <row r="1382" spans="1:3" x14ac:dyDescent="0.3">
      <c r="A1382" s="1" t="str">
        <f>"61292942174"</f>
        <v>61292942174</v>
      </c>
      <c r="C1382" s="7">
        <v>890</v>
      </c>
    </row>
    <row r="1383" spans="1:3" x14ac:dyDescent="0.3">
      <c r="A1383" s="1" t="str">
        <f>"61382442172"</f>
        <v>61382442172</v>
      </c>
      <c r="C1383" s="7">
        <v>340</v>
      </c>
    </row>
    <row r="1384" spans="1:3" x14ac:dyDescent="0.3">
      <c r="A1384" s="1" t="str">
        <f>"61383812174"</f>
        <v>61383812174</v>
      </c>
      <c r="C1384" s="7">
        <v>1055</v>
      </c>
    </row>
    <row r="1385" spans="1:3" x14ac:dyDescent="0.3">
      <c r="A1385" s="1" t="str">
        <f>"61384412172"</f>
        <v>61384412172</v>
      </c>
      <c r="C1385" s="7">
        <v>1375</v>
      </c>
    </row>
    <row r="1386" spans="1:3" x14ac:dyDescent="0.3">
      <c r="A1386" s="1" t="str">
        <f>"61386212190"</f>
        <v>61386212190</v>
      </c>
      <c r="C1386" s="7">
        <v>1125</v>
      </c>
    </row>
    <row r="1387" spans="1:3" x14ac:dyDescent="0.3">
      <c r="A1387" s="1" t="str">
        <f>"61395512174"</f>
        <v>61395512174</v>
      </c>
      <c r="C1387" s="7">
        <v>2050</v>
      </c>
    </row>
    <row r="1388" spans="1:3" x14ac:dyDescent="0.3">
      <c r="A1388" s="1" t="str">
        <f>"61420312116"</f>
        <v>61420312116</v>
      </c>
      <c r="C1388" s="7">
        <v>720</v>
      </c>
    </row>
    <row r="1389" spans="1:3" x14ac:dyDescent="0.3">
      <c r="A1389" s="1" t="str">
        <f>"61420312172"</f>
        <v>61420312172</v>
      </c>
      <c r="C1389" s="7">
        <v>720</v>
      </c>
    </row>
    <row r="1390" spans="1:3" x14ac:dyDescent="0.3">
      <c r="A1390" s="1" t="str">
        <f>"61424812172"</f>
        <v>61424812172</v>
      </c>
      <c r="C1390" s="7">
        <v>830</v>
      </c>
    </row>
    <row r="1391" spans="1:3" x14ac:dyDescent="0.3">
      <c r="A1391" s="1" t="str">
        <f>"61461412172"</f>
        <v>61461412172</v>
      </c>
      <c r="C1391" s="7">
        <v>440</v>
      </c>
    </row>
    <row r="1392" spans="1:3" x14ac:dyDescent="0.3">
      <c r="A1392" s="1" t="str">
        <f>"61461612116"</f>
        <v>61461612116</v>
      </c>
      <c r="C1392" s="7">
        <v>400</v>
      </c>
    </row>
    <row r="1393" spans="1:3" x14ac:dyDescent="0.3">
      <c r="A1393" s="1" t="str">
        <f>"61461612174"</f>
        <v>61461612174</v>
      </c>
      <c r="C1393" s="7">
        <v>565</v>
      </c>
    </row>
    <row r="1394" spans="1:3" x14ac:dyDescent="0.3">
      <c r="A1394" s="1" t="str">
        <f>"61464912172"</f>
        <v>61464912172</v>
      </c>
      <c r="C1394" s="7">
        <v>640</v>
      </c>
    </row>
    <row r="1395" spans="1:3" x14ac:dyDescent="0.3">
      <c r="A1395" s="1" t="str">
        <f>"61473112172"</f>
        <v>61473112172</v>
      </c>
      <c r="C1395" s="7">
        <v>1375</v>
      </c>
    </row>
    <row r="1396" spans="1:3" x14ac:dyDescent="0.3">
      <c r="A1396" s="1" t="str">
        <f>"61474012178"</f>
        <v>61474012178</v>
      </c>
      <c r="C1396" s="7">
        <v>420</v>
      </c>
    </row>
    <row r="1397" spans="1:3" x14ac:dyDescent="0.3">
      <c r="A1397" s="1" t="str">
        <f>"61511912181"</f>
        <v>61511912181</v>
      </c>
      <c r="C1397" s="7">
        <v>1115</v>
      </c>
    </row>
    <row r="1398" spans="1:3" x14ac:dyDescent="0.3">
      <c r="A1398" s="1" t="str">
        <f>"61557712136"</f>
        <v>61557712136</v>
      </c>
      <c r="C1398" s="7">
        <v>830</v>
      </c>
    </row>
    <row r="1399" spans="1:3" x14ac:dyDescent="0.3">
      <c r="A1399" s="1" t="str">
        <f>"61642412179"</f>
        <v>61642412179</v>
      </c>
      <c r="C1399" s="7">
        <v>1085</v>
      </c>
    </row>
    <row r="1400" spans="1:3" x14ac:dyDescent="0.3">
      <c r="A1400" s="1" t="str">
        <f>"61643012179"</f>
        <v>61643012179</v>
      </c>
      <c r="C1400" s="7">
        <v>1160</v>
      </c>
    </row>
    <row r="1401" spans="1:3" x14ac:dyDescent="0.3">
      <c r="A1401" s="1" t="str">
        <f>"61660312174"</f>
        <v>61660312174</v>
      </c>
      <c r="C1401" s="7">
        <v>410</v>
      </c>
    </row>
    <row r="1402" spans="1:3" x14ac:dyDescent="0.3">
      <c r="A1402" s="1" t="str">
        <f>"61661400145"</f>
        <v>61661400145</v>
      </c>
      <c r="C1402" s="7">
        <v>895</v>
      </c>
    </row>
    <row r="1403" spans="1:3" x14ac:dyDescent="0.3">
      <c r="A1403" s="1" t="str">
        <f>"61662412161"</f>
        <v>61662412161</v>
      </c>
      <c r="C1403" s="7">
        <v>940</v>
      </c>
    </row>
    <row r="1404" spans="1:3" x14ac:dyDescent="0.3">
      <c r="A1404" s="1" t="str">
        <f>"61663612179"</f>
        <v>61663612179</v>
      </c>
      <c r="C1404" s="7">
        <v>1425</v>
      </c>
    </row>
    <row r="1405" spans="1:3" x14ac:dyDescent="0.3">
      <c r="A1405" s="1" t="str">
        <f>"61663842179"</f>
        <v>61663842179</v>
      </c>
      <c r="C1405" s="7">
        <v>480</v>
      </c>
    </row>
    <row r="1406" spans="1:3" x14ac:dyDescent="0.3">
      <c r="A1406" s="1" t="str">
        <f>"61665812179"</f>
        <v>61665812179</v>
      </c>
      <c r="C1406" s="7">
        <v>625</v>
      </c>
    </row>
    <row r="1407" spans="1:3" x14ac:dyDescent="0.3">
      <c r="A1407" s="1" t="str">
        <f>"62000800072"</f>
        <v>62000800072</v>
      </c>
      <c r="C1407" s="7">
        <v>455</v>
      </c>
    </row>
    <row r="1408" spans="1:3" x14ac:dyDescent="0.3">
      <c r="A1408" s="1" t="str">
        <f>"62000900072"</f>
        <v>62000900072</v>
      </c>
      <c r="C1408" s="7">
        <v>455</v>
      </c>
    </row>
    <row r="1409" spans="1:3" x14ac:dyDescent="0.3">
      <c r="A1409" s="1" t="str">
        <f>"62001000072"</f>
        <v>62001000072</v>
      </c>
      <c r="C1409" s="7">
        <v>455</v>
      </c>
    </row>
    <row r="1410" spans="1:3" x14ac:dyDescent="0.3">
      <c r="A1410" s="1" t="str">
        <f>"62001000078"</f>
        <v>62001000078</v>
      </c>
      <c r="C1410" s="7">
        <v>410</v>
      </c>
    </row>
    <row r="1411" spans="1:3" x14ac:dyDescent="0.3">
      <c r="A1411" s="1" t="str">
        <f>"62001100072"</f>
        <v>62001100072</v>
      </c>
      <c r="C1411" s="7">
        <v>485</v>
      </c>
    </row>
    <row r="1412" spans="1:3" x14ac:dyDescent="0.3">
      <c r="A1412" s="1" t="str">
        <f>"62001200072"</f>
        <v>62001200072</v>
      </c>
      <c r="C1412" s="7">
        <v>500</v>
      </c>
    </row>
    <row r="1413" spans="1:3" x14ac:dyDescent="0.3">
      <c r="A1413" s="1" t="str">
        <f>"62001200078"</f>
        <v>62001200078</v>
      </c>
      <c r="C1413" s="7">
        <v>500</v>
      </c>
    </row>
    <row r="1414" spans="1:3" x14ac:dyDescent="0.3">
      <c r="A1414" s="1" t="str">
        <f>"62001400062"</f>
        <v>62001400062</v>
      </c>
      <c r="C1414" s="7">
        <v>505</v>
      </c>
    </row>
    <row r="1415" spans="1:3" x14ac:dyDescent="0.3">
      <c r="A1415" s="1" t="str">
        <f>"62001400072"</f>
        <v>62001400072</v>
      </c>
      <c r="C1415" s="7">
        <v>610</v>
      </c>
    </row>
    <row r="1416" spans="1:3" x14ac:dyDescent="0.3">
      <c r="A1416" s="1" t="str">
        <f>"62001400074"</f>
        <v>62001400074</v>
      </c>
      <c r="C1416" s="7">
        <v>610</v>
      </c>
    </row>
    <row r="1417" spans="1:3" x14ac:dyDescent="0.3">
      <c r="A1417" s="1" t="str">
        <f>"62001400078"</f>
        <v>62001400078</v>
      </c>
      <c r="C1417" s="7">
        <v>505</v>
      </c>
    </row>
    <row r="1418" spans="1:3" x14ac:dyDescent="0.3">
      <c r="A1418" s="1" t="str">
        <f>"622301130"</f>
        <v>622301130</v>
      </c>
      <c r="C1418" s="7">
        <v>735</v>
      </c>
    </row>
    <row r="1419" spans="1:3" x14ac:dyDescent="0.3">
      <c r="A1419" s="1" t="str">
        <f>"622301143"</f>
        <v>622301143</v>
      </c>
      <c r="C1419" s="7">
        <v>965</v>
      </c>
    </row>
    <row r="1420" spans="1:3" x14ac:dyDescent="0.3">
      <c r="A1420" s="1" t="str">
        <f>"622302130"</f>
        <v>622302130</v>
      </c>
      <c r="C1420" s="7">
        <v>895</v>
      </c>
    </row>
    <row r="1421" spans="1:3" x14ac:dyDescent="0.3">
      <c r="A1421" s="1" t="str">
        <f>"622701130"</f>
        <v>622701130</v>
      </c>
      <c r="C1421" s="7">
        <v>975</v>
      </c>
    </row>
    <row r="1422" spans="1:3" x14ac:dyDescent="0.3">
      <c r="A1422" s="1" t="str">
        <f>"622701230"</f>
        <v>622701230</v>
      </c>
      <c r="C1422" s="7">
        <v>880</v>
      </c>
    </row>
    <row r="1423" spans="1:3" x14ac:dyDescent="0.3">
      <c r="A1423" s="1" t="str">
        <f>"622701243"</f>
        <v>622701243</v>
      </c>
      <c r="C1423" s="7">
        <v>865</v>
      </c>
    </row>
    <row r="1424" spans="1:3" x14ac:dyDescent="0.3">
      <c r="A1424" s="1" t="str">
        <f>"622702143"</f>
        <v>622702143</v>
      </c>
      <c r="C1424" s="7">
        <v>860</v>
      </c>
    </row>
    <row r="1425" spans="1:3" x14ac:dyDescent="0.3">
      <c r="A1425" s="1" t="str">
        <f>"622901143"</f>
        <v>622901143</v>
      </c>
      <c r="C1425" s="7">
        <v>860</v>
      </c>
    </row>
    <row r="1426" spans="1:3" x14ac:dyDescent="0.3">
      <c r="A1426" s="1" t="str">
        <f>"622902243"</f>
        <v>622902243</v>
      </c>
      <c r="C1426" s="7">
        <v>725</v>
      </c>
    </row>
    <row r="1427" spans="1:3" x14ac:dyDescent="0.3">
      <c r="A1427" s="1" t="str">
        <f>"623102130"</f>
        <v>623102130</v>
      </c>
      <c r="C1427" s="7">
        <v>890</v>
      </c>
    </row>
    <row r="1428" spans="1:3" x14ac:dyDescent="0.3">
      <c r="A1428" s="1" t="str">
        <f>"623102230"</f>
        <v>623102230</v>
      </c>
      <c r="C1428" s="7">
        <v>890</v>
      </c>
    </row>
    <row r="1429" spans="1:3" x14ac:dyDescent="0.3">
      <c r="A1429" s="1" t="str">
        <f>"623401130"</f>
        <v>623401130</v>
      </c>
      <c r="C1429" s="7">
        <v>890</v>
      </c>
    </row>
    <row r="1430" spans="1:3" x14ac:dyDescent="0.3">
      <c r="A1430" s="1" t="str">
        <f>"623409130"</f>
        <v>623409130</v>
      </c>
      <c r="C1430" s="7">
        <v>890</v>
      </c>
    </row>
    <row r="1431" spans="1:3" x14ac:dyDescent="0.3">
      <c r="A1431" s="1" t="str">
        <f>"623601130"</f>
        <v>623601130</v>
      </c>
      <c r="C1431" s="7">
        <v>1515</v>
      </c>
    </row>
    <row r="1432" spans="1:3" x14ac:dyDescent="0.3">
      <c r="A1432" s="1" t="str">
        <f>"623601143"</f>
        <v>623601143</v>
      </c>
      <c r="C1432" s="7">
        <v>1440</v>
      </c>
    </row>
    <row r="1433" spans="1:3" x14ac:dyDescent="0.3">
      <c r="A1433" s="1" t="str">
        <f>"623601230"</f>
        <v>623601230</v>
      </c>
      <c r="C1433" s="7">
        <v>1670</v>
      </c>
    </row>
    <row r="1434" spans="1:3" x14ac:dyDescent="0.3">
      <c r="A1434" s="1" t="str">
        <f>"625901130"</f>
        <v>625901130</v>
      </c>
      <c r="C1434" s="7">
        <v>1990</v>
      </c>
    </row>
    <row r="1435" spans="1:3" x14ac:dyDescent="0.3">
      <c r="A1435" s="1" t="str">
        <f>"628602130"</f>
        <v>628602130</v>
      </c>
      <c r="C1435" s="7">
        <v>1660</v>
      </c>
    </row>
    <row r="1436" spans="1:3" x14ac:dyDescent="0.3">
      <c r="A1436" s="1" t="str">
        <f>"63160812161"</f>
        <v>63160812161</v>
      </c>
      <c r="C1436" s="7">
        <v>580</v>
      </c>
    </row>
    <row r="1437" spans="1:3" x14ac:dyDescent="0.3">
      <c r="A1437" s="1" t="str">
        <f>"63160812179"</f>
        <v>63160812179</v>
      </c>
      <c r="C1437" s="7">
        <v>280</v>
      </c>
    </row>
    <row r="1438" spans="1:3" x14ac:dyDescent="0.3">
      <c r="A1438" s="1" t="str">
        <f>"63202412102"</f>
        <v>63202412102</v>
      </c>
      <c r="C1438" s="7">
        <v>3725</v>
      </c>
    </row>
    <row r="1439" spans="1:3" x14ac:dyDescent="0.3">
      <c r="A1439" s="1" t="str">
        <f>"63261812174"</f>
        <v>63261812174</v>
      </c>
      <c r="C1439" s="7">
        <v>445</v>
      </c>
    </row>
    <row r="1440" spans="1:3" x14ac:dyDescent="0.3">
      <c r="A1440" s="1" t="str">
        <f>"63290412105"</f>
        <v>63290412105</v>
      </c>
      <c r="C1440" s="7">
        <v>790</v>
      </c>
    </row>
    <row r="1441" spans="1:3" x14ac:dyDescent="0.3">
      <c r="A1441" s="1" t="str">
        <f>"63290412172"</f>
        <v>63290412172</v>
      </c>
      <c r="C1441" s="7">
        <v>875</v>
      </c>
    </row>
    <row r="1442" spans="1:3" x14ac:dyDescent="0.3">
      <c r="A1442" s="1" t="str">
        <f>"63382442102"</f>
        <v>63382442102</v>
      </c>
      <c r="C1442" s="7">
        <v>605</v>
      </c>
    </row>
    <row r="1443" spans="1:3" x14ac:dyDescent="0.3">
      <c r="A1443" s="1" t="str">
        <f>"63385212190"</f>
        <v>63385212190</v>
      </c>
      <c r="C1443" s="7">
        <v>1085</v>
      </c>
    </row>
    <row r="1444" spans="1:3" x14ac:dyDescent="0.3">
      <c r="A1444" s="1" t="str">
        <f>"63385712190"</f>
        <v>63385712190</v>
      </c>
      <c r="C1444" s="7">
        <v>1260</v>
      </c>
    </row>
    <row r="1445" spans="1:3" x14ac:dyDescent="0.3">
      <c r="A1445" s="1" t="str">
        <f>"63393212172"</f>
        <v>63393212172</v>
      </c>
      <c r="C1445" s="7">
        <v>390</v>
      </c>
    </row>
    <row r="1446" spans="1:3" x14ac:dyDescent="0.3">
      <c r="A1446" s="1" t="str">
        <f>"63408112172"</f>
        <v>63408112172</v>
      </c>
      <c r="C1446" s="7">
        <v>860</v>
      </c>
    </row>
    <row r="1447" spans="1:3" x14ac:dyDescent="0.3">
      <c r="A1447" s="1" t="str">
        <f>"63430912172"</f>
        <v>63430912172</v>
      </c>
      <c r="C1447" s="7">
        <v>1665</v>
      </c>
    </row>
    <row r="1448" spans="1:3" x14ac:dyDescent="0.3">
      <c r="A1448" s="1" t="str">
        <f>"63440622172"</f>
        <v>63440622172</v>
      </c>
      <c r="C1448" s="7">
        <v>745</v>
      </c>
    </row>
    <row r="1449" spans="1:3" x14ac:dyDescent="0.3">
      <c r="A1449" s="1" t="str">
        <f>"63440712172"</f>
        <v>63440712172</v>
      </c>
      <c r="C1449" s="7">
        <v>765</v>
      </c>
    </row>
    <row r="1450" spans="1:3" x14ac:dyDescent="0.3">
      <c r="A1450" s="1" t="str">
        <f>"63440712190"</f>
        <v>63440712190</v>
      </c>
      <c r="C1450" s="7">
        <v>765</v>
      </c>
    </row>
    <row r="1451" spans="1:3" x14ac:dyDescent="0.3">
      <c r="A1451" s="1" t="str">
        <f>"63441612103"</f>
        <v>63441612103</v>
      </c>
      <c r="C1451" s="7">
        <v>1870</v>
      </c>
    </row>
    <row r="1452" spans="1:3" x14ac:dyDescent="0.3">
      <c r="A1452" s="1" t="str">
        <f>"63441622103"</f>
        <v>63441622103</v>
      </c>
      <c r="C1452" s="7">
        <v>1870</v>
      </c>
    </row>
    <row r="1453" spans="1:3" x14ac:dyDescent="0.3">
      <c r="A1453" s="1" t="str">
        <f>"63443722103"</f>
        <v>63443722103</v>
      </c>
      <c r="C1453" s="7">
        <v>825</v>
      </c>
    </row>
    <row r="1454" spans="1:3" x14ac:dyDescent="0.3">
      <c r="A1454" s="1" t="str">
        <f>"63472012172"</f>
        <v>63472012172</v>
      </c>
      <c r="C1454" s="7">
        <v>810</v>
      </c>
    </row>
    <row r="1455" spans="1:3" x14ac:dyDescent="0.3">
      <c r="A1455" s="1" t="str">
        <f>"63473112272"</f>
        <v>63473112272</v>
      </c>
      <c r="C1455" s="7">
        <v>1260</v>
      </c>
    </row>
    <row r="1456" spans="1:3" x14ac:dyDescent="0.3">
      <c r="A1456" s="1" t="str">
        <f>"63495612174"</f>
        <v>63495612174</v>
      </c>
      <c r="C1456" s="7">
        <v>1040</v>
      </c>
    </row>
    <row r="1457" spans="1:3" x14ac:dyDescent="0.3">
      <c r="A1457" s="1" t="str">
        <f>"63516612102"</f>
        <v>63516612102</v>
      </c>
      <c r="C1457" s="7">
        <v>810</v>
      </c>
    </row>
    <row r="1458" spans="1:3" x14ac:dyDescent="0.3">
      <c r="A1458" s="1" t="str">
        <f>"63552412137"</f>
        <v>63552412137</v>
      </c>
      <c r="C1458" s="7">
        <v>1260</v>
      </c>
    </row>
    <row r="1459" spans="1:3" x14ac:dyDescent="0.3">
      <c r="A1459" s="1" t="str">
        <f>"63555812203"</f>
        <v>63555812203</v>
      </c>
      <c r="C1459" s="7">
        <v>1025</v>
      </c>
    </row>
    <row r="1460" spans="1:3" x14ac:dyDescent="0.3">
      <c r="A1460" s="1" t="str">
        <f>"63669312179"</f>
        <v>63669312179</v>
      </c>
      <c r="C1460" s="7">
        <v>1085</v>
      </c>
    </row>
    <row r="1461" spans="1:3" x14ac:dyDescent="0.3">
      <c r="A1461" s="1" t="str">
        <f>"63676312172"</f>
        <v>63676312172</v>
      </c>
      <c r="C1461" s="7">
        <v>585</v>
      </c>
    </row>
    <row r="1462" spans="1:3" x14ac:dyDescent="0.3">
      <c r="A1462" s="1" t="str">
        <f>"64030700172"</f>
        <v>64030700172</v>
      </c>
      <c r="C1462" s="7">
        <v>380</v>
      </c>
    </row>
    <row r="1463" spans="1:3" x14ac:dyDescent="0.3">
      <c r="A1463" s="1" t="str">
        <f>"64030900172"</f>
        <v>64030900172</v>
      </c>
      <c r="C1463" s="7">
        <v>335</v>
      </c>
    </row>
    <row r="1464" spans="1:3" x14ac:dyDescent="0.3">
      <c r="A1464" s="1" t="str">
        <f>"64031000172"</f>
        <v>64031000172</v>
      </c>
      <c r="C1464" s="7">
        <v>335</v>
      </c>
    </row>
    <row r="1465" spans="1:3" x14ac:dyDescent="0.3">
      <c r="A1465" s="1" t="str">
        <f>"64041912116"</f>
        <v>64041912116</v>
      </c>
      <c r="C1465" s="7">
        <v>640</v>
      </c>
    </row>
    <row r="1466" spans="1:3" x14ac:dyDescent="0.3">
      <c r="A1466" s="1" t="str">
        <f>"64160912179"</f>
        <v>64160912179</v>
      </c>
      <c r="C1466" s="7">
        <v>415</v>
      </c>
    </row>
    <row r="1467" spans="1:3" x14ac:dyDescent="0.3">
      <c r="A1467" s="1" t="str">
        <f>"64324500172"</f>
        <v>64324500172</v>
      </c>
      <c r="C1467" s="7">
        <v>500</v>
      </c>
    </row>
    <row r="1468" spans="1:3" x14ac:dyDescent="0.3">
      <c r="A1468" s="1" t="str">
        <f>"64371012137"</f>
        <v>64371012137</v>
      </c>
      <c r="C1468" s="7">
        <v>3325</v>
      </c>
    </row>
    <row r="1469" spans="1:3" x14ac:dyDescent="0.3">
      <c r="A1469" s="1" t="str">
        <f>"64385212190"</f>
        <v>64385212190</v>
      </c>
      <c r="C1469" s="7">
        <v>1125</v>
      </c>
    </row>
    <row r="1470" spans="1:3" x14ac:dyDescent="0.3">
      <c r="A1470" s="1" t="str">
        <f>"64403300042"</f>
        <v>64403300042</v>
      </c>
      <c r="C1470" s="7">
        <v>2250</v>
      </c>
    </row>
    <row r="1471" spans="1:3" x14ac:dyDescent="0.3">
      <c r="A1471" s="1" t="str">
        <f>"64405442137"</f>
        <v>64405442137</v>
      </c>
      <c r="C1471" s="7">
        <v>755</v>
      </c>
    </row>
    <row r="1472" spans="1:3" x14ac:dyDescent="0.3">
      <c r="A1472" s="1" t="str">
        <f>"64408012237"</f>
        <v>64408012237</v>
      </c>
      <c r="C1472" s="7">
        <v>595</v>
      </c>
    </row>
    <row r="1473" spans="1:3" x14ac:dyDescent="0.3">
      <c r="A1473" s="1" t="str">
        <f>"64408012290"</f>
        <v>64408012290</v>
      </c>
      <c r="C1473" s="7">
        <v>585</v>
      </c>
    </row>
    <row r="1474" spans="1:3" x14ac:dyDescent="0.3">
      <c r="A1474" s="1" t="str">
        <f>"64412012137"</f>
        <v>64412012137</v>
      </c>
      <c r="C1474" s="7">
        <v>1725</v>
      </c>
    </row>
    <row r="1475" spans="1:3" x14ac:dyDescent="0.3">
      <c r="A1475" s="1" t="str">
        <f>"64412612137"</f>
        <v>64412612137</v>
      </c>
      <c r="C1475" s="7">
        <v>1810</v>
      </c>
    </row>
    <row r="1476" spans="1:3" x14ac:dyDescent="0.3">
      <c r="A1476" s="1" t="str">
        <f>"64480512142"</f>
        <v>64480512142</v>
      </c>
      <c r="C1476" s="7">
        <v>2350</v>
      </c>
    </row>
    <row r="1477" spans="1:3" x14ac:dyDescent="0.3">
      <c r="A1477" s="1" t="str">
        <f>"64669312179"</f>
        <v>64669312179</v>
      </c>
      <c r="C1477" s="7">
        <v>625</v>
      </c>
    </row>
    <row r="1478" spans="1:3" x14ac:dyDescent="0.3">
      <c r="A1478" s="1" t="str">
        <f>"65100806221"</f>
        <v>65100806221</v>
      </c>
      <c r="C1478" s="7">
        <v>7940</v>
      </c>
    </row>
    <row r="1479" spans="1:3" x14ac:dyDescent="0.3">
      <c r="A1479" s="1" t="str">
        <f>"65103313625"</f>
        <v>65103313625</v>
      </c>
      <c r="C1479" s="7">
        <v>6000</v>
      </c>
    </row>
    <row r="1480" spans="1:3" x14ac:dyDescent="0.3">
      <c r="A1480" s="1" t="str">
        <f>"65105806305"</f>
        <v>65105806305</v>
      </c>
      <c r="C1480" s="7">
        <v>8240</v>
      </c>
    </row>
    <row r="1481" spans="1:3" x14ac:dyDescent="0.3">
      <c r="A1481" s="1" t="str">
        <f>"65110806305"</f>
        <v>65110806305</v>
      </c>
      <c r="C1481" s="7">
        <v>8600</v>
      </c>
    </row>
    <row r="1482" spans="1:3" x14ac:dyDescent="0.3">
      <c r="A1482" s="1" t="str">
        <f>"65110907093"</f>
        <v>65110907093</v>
      </c>
      <c r="C1482" s="7">
        <v>7270</v>
      </c>
    </row>
    <row r="1483" spans="1:3" x14ac:dyDescent="0.3">
      <c r="A1483" s="1" t="str">
        <f>"65115806305"</f>
        <v>65115806305</v>
      </c>
      <c r="C1483" s="7">
        <v>8940</v>
      </c>
    </row>
    <row r="1484" spans="1:3" x14ac:dyDescent="0.3">
      <c r="A1484" s="1" t="str">
        <f>"65126636493"</f>
        <v>65126636493</v>
      </c>
      <c r="C1484" s="7">
        <v>4470</v>
      </c>
    </row>
    <row r="1485" spans="1:3" x14ac:dyDescent="0.3">
      <c r="A1485" s="1" t="str">
        <f>"65180106221"</f>
        <v>65180106221</v>
      </c>
      <c r="C1485" s="7">
        <v>4465</v>
      </c>
    </row>
    <row r="1486" spans="1:3" x14ac:dyDescent="0.3">
      <c r="A1486" s="1" t="str">
        <f>"65180406493"</f>
        <v>65180406493</v>
      </c>
      <c r="C1486" s="7">
        <v>3575</v>
      </c>
    </row>
    <row r="1487" spans="1:3" x14ac:dyDescent="0.3">
      <c r="A1487" s="1" t="str">
        <f>"65180506318"</f>
        <v>65180506318</v>
      </c>
      <c r="C1487" s="7">
        <v>3115</v>
      </c>
    </row>
    <row r="1488" spans="1:3" x14ac:dyDescent="0.3">
      <c r="A1488" s="1" t="str">
        <f>"65180605154"</f>
        <v>65180605154</v>
      </c>
      <c r="C1488" s="7">
        <v>3095</v>
      </c>
    </row>
    <row r="1489" spans="1:3" x14ac:dyDescent="0.3">
      <c r="A1489" s="1" t="str">
        <f>"65270207093"</f>
        <v>65270207093</v>
      </c>
      <c r="C1489" s="7">
        <v>4285</v>
      </c>
    </row>
    <row r="1490" spans="1:3" x14ac:dyDescent="0.3">
      <c r="A1490" s="1" t="str">
        <f>"65270407093"</f>
        <v>65270407093</v>
      </c>
      <c r="C1490" s="7">
        <v>4890</v>
      </c>
    </row>
    <row r="1491" spans="1:3" x14ac:dyDescent="0.3">
      <c r="A1491" s="1" t="str">
        <f>"65270705093"</f>
        <v>65270705093</v>
      </c>
      <c r="C1491" s="7">
        <v>2725</v>
      </c>
    </row>
    <row r="1492" spans="1:3" x14ac:dyDescent="0.3">
      <c r="A1492" s="1" t="str">
        <f>"65271505093"</f>
        <v>65271505093</v>
      </c>
      <c r="C1492" s="7">
        <v>4285</v>
      </c>
    </row>
    <row r="1493" spans="1:3" x14ac:dyDescent="0.3">
      <c r="A1493" s="1" t="str">
        <f>"65272506322"</f>
        <v>65272506322</v>
      </c>
      <c r="C1493" s="7">
        <v>4080</v>
      </c>
    </row>
    <row r="1494" spans="1:3" x14ac:dyDescent="0.3">
      <c r="A1494" s="1" t="str">
        <f>"65272906293"</f>
        <v>65272906293</v>
      </c>
      <c r="C1494" s="7">
        <v>5210</v>
      </c>
    </row>
    <row r="1495" spans="1:3" x14ac:dyDescent="0.3">
      <c r="A1495" s="1" t="str">
        <f>"65273106393"</f>
        <v>65273106393</v>
      </c>
      <c r="C1495" s="7">
        <v>5210</v>
      </c>
    </row>
    <row r="1496" spans="1:3" x14ac:dyDescent="0.3">
      <c r="A1496" s="1" t="str">
        <f>"65273906893"</f>
        <v>65273906893</v>
      </c>
      <c r="C1496" s="7">
        <v>4355</v>
      </c>
    </row>
    <row r="1497" spans="1:3" x14ac:dyDescent="0.3">
      <c r="A1497" s="1" t="str">
        <f>"65370404093"</f>
        <v>65370404093</v>
      </c>
      <c r="C1497" s="7">
        <v>1545</v>
      </c>
    </row>
    <row r="1498" spans="1:3" x14ac:dyDescent="0.3">
      <c r="A1498" s="1" t="str">
        <f>"65370506218"</f>
        <v>65370506218</v>
      </c>
      <c r="C1498" s="7">
        <v>9135</v>
      </c>
    </row>
    <row r="1499" spans="1:3" x14ac:dyDescent="0.3">
      <c r="A1499" s="1" t="str">
        <f>"65370506325"</f>
        <v>65370506325</v>
      </c>
      <c r="C1499" s="7">
        <v>4415</v>
      </c>
    </row>
    <row r="1500" spans="1:3" x14ac:dyDescent="0.3">
      <c r="A1500" s="1" t="str">
        <f>"65370506393"</f>
        <v>65370506393</v>
      </c>
      <c r="C1500" s="7">
        <v>2545</v>
      </c>
    </row>
    <row r="1501" spans="1:3" x14ac:dyDescent="0.3">
      <c r="A1501" s="1" t="str">
        <f>"65370506454"</f>
        <v>65370506454</v>
      </c>
      <c r="C1501" s="7">
        <v>4045</v>
      </c>
    </row>
    <row r="1502" spans="1:3" x14ac:dyDescent="0.3">
      <c r="A1502" s="1" t="str">
        <f>"65371806318"</f>
        <v>65371806318</v>
      </c>
      <c r="C1502" s="7">
        <v>6320</v>
      </c>
    </row>
    <row r="1503" spans="1:3" x14ac:dyDescent="0.3">
      <c r="A1503" s="1" t="str">
        <f>"65405505237"</f>
        <v>65405505237</v>
      </c>
      <c r="C1503" s="7">
        <v>3870</v>
      </c>
    </row>
    <row r="1504" spans="1:3" x14ac:dyDescent="0.3">
      <c r="A1504" s="1" t="str">
        <f>"65410206493"</f>
        <v>65410206493</v>
      </c>
      <c r="C1504" s="7">
        <v>5180</v>
      </c>
    </row>
    <row r="1505" spans="1:3" x14ac:dyDescent="0.3">
      <c r="A1505" s="1" t="str">
        <f>"65411706293"</f>
        <v>65411706293</v>
      </c>
      <c r="C1505" s="7">
        <v>3665</v>
      </c>
    </row>
    <row r="1506" spans="1:3" x14ac:dyDescent="0.3">
      <c r="A1506" s="1" t="str">
        <f>"65412104898"</f>
        <v>65412104898</v>
      </c>
      <c r="C1506" s="7">
        <v>3685</v>
      </c>
    </row>
    <row r="1507" spans="1:3" x14ac:dyDescent="0.3">
      <c r="A1507" s="1" t="str">
        <f>"65413104293"</f>
        <v>65413104293</v>
      </c>
      <c r="C1507" s="7">
        <v>1990</v>
      </c>
    </row>
    <row r="1508" spans="1:3" x14ac:dyDescent="0.3">
      <c r="A1508" s="1" t="str">
        <f>"65413607093"</f>
        <v>65413607093</v>
      </c>
      <c r="C1508" s="7">
        <v>3695</v>
      </c>
    </row>
    <row r="1509" spans="1:3" x14ac:dyDescent="0.3">
      <c r="A1509" s="1" t="str">
        <f>"65420906218"</f>
        <v>65420906218</v>
      </c>
      <c r="C1509" s="7">
        <v>2700</v>
      </c>
    </row>
    <row r="1510" spans="1:3" x14ac:dyDescent="0.3">
      <c r="A1510" s="1" t="str">
        <f>"65422107025"</f>
        <v>65422107025</v>
      </c>
      <c r="C1510" s="7">
        <v>2490</v>
      </c>
    </row>
    <row r="1511" spans="1:3" x14ac:dyDescent="0.3">
      <c r="A1511" s="1" t="str">
        <f>"65422906298"</f>
        <v>65422906298</v>
      </c>
      <c r="C1511" s="7">
        <v>5510</v>
      </c>
    </row>
    <row r="1512" spans="1:3" x14ac:dyDescent="0.3">
      <c r="A1512" s="1" t="str">
        <f>"65480306293"</f>
        <v>65480306293</v>
      </c>
      <c r="C1512" s="7">
        <v>3935</v>
      </c>
    </row>
    <row r="1513" spans="1:3" x14ac:dyDescent="0.3">
      <c r="A1513" s="1" t="str">
        <f>"65480406221"</f>
        <v>65480406221</v>
      </c>
      <c r="C1513" s="7">
        <v>4625</v>
      </c>
    </row>
    <row r="1514" spans="1:3" x14ac:dyDescent="0.3">
      <c r="A1514" s="1" t="str">
        <f>"65481005893"</f>
        <v>65481005893</v>
      </c>
      <c r="C1514" s="7">
        <v>2470</v>
      </c>
    </row>
    <row r="1515" spans="1:3" x14ac:dyDescent="0.3">
      <c r="A1515" s="1" t="str">
        <f>"65551913425"</f>
        <v>65551913425</v>
      </c>
      <c r="C1515" s="7">
        <v>2945</v>
      </c>
    </row>
    <row r="1516" spans="1:3" x14ac:dyDescent="0.3">
      <c r="A1516" s="1" t="str">
        <f>"65552014525"</f>
        <v>65552014525</v>
      </c>
      <c r="C1516" s="7">
        <v>4125</v>
      </c>
    </row>
    <row r="1517" spans="1:3" x14ac:dyDescent="0.3">
      <c r="A1517" s="1" t="str">
        <f>"65592613425"</f>
        <v>65592613425</v>
      </c>
      <c r="C1517" s="7">
        <v>4075</v>
      </c>
    </row>
    <row r="1518" spans="1:3" x14ac:dyDescent="0.3">
      <c r="A1518" s="1" t="str">
        <f>"65613513525"</f>
        <v>65613513525</v>
      </c>
      <c r="C1518" s="7">
        <v>6105</v>
      </c>
    </row>
    <row r="1519" spans="1:3" x14ac:dyDescent="0.3">
      <c r="A1519" s="1" t="str">
        <f>"65741905018"</f>
        <v>65741905018</v>
      </c>
      <c r="C1519" s="7">
        <v>4735</v>
      </c>
    </row>
    <row r="1520" spans="1:3" x14ac:dyDescent="0.3">
      <c r="A1520" s="1" t="str">
        <f>"65760706298"</f>
        <v>65760706298</v>
      </c>
      <c r="C1520" s="7">
        <v>4890</v>
      </c>
    </row>
    <row r="1521" spans="1:3" x14ac:dyDescent="0.3">
      <c r="A1521" s="1" t="str">
        <f>"65772106322"</f>
        <v>65772106322</v>
      </c>
      <c r="C1521" s="7">
        <v>5015</v>
      </c>
    </row>
    <row r="1522" spans="1:3" x14ac:dyDescent="0.3">
      <c r="A1522" s="1" t="str">
        <f>"65781824722"</f>
        <v>65781824722</v>
      </c>
      <c r="C1522" s="7">
        <v>2455</v>
      </c>
    </row>
    <row r="1523" spans="1:3" x14ac:dyDescent="0.3">
      <c r="A1523" s="1" t="str">
        <f>"65846606493"</f>
        <v>65846606493</v>
      </c>
      <c r="C1523" s="7">
        <v>5620</v>
      </c>
    </row>
    <row r="1524" spans="1:3" x14ac:dyDescent="0.3">
      <c r="A1524" s="1" t="str">
        <f>"66290312116"</f>
        <v>66290312116</v>
      </c>
      <c r="C1524" s="7">
        <v>1960</v>
      </c>
    </row>
    <row r="1525" spans="1:3" x14ac:dyDescent="0.3">
      <c r="A1525" s="1" t="str">
        <f>"66382312116"</f>
        <v>66382312116</v>
      </c>
      <c r="C1525" s="7">
        <v>760</v>
      </c>
    </row>
    <row r="1526" spans="1:3" x14ac:dyDescent="0.3">
      <c r="A1526" s="1" t="str">
        <f>"66425312142"</f>
        <v>66425312142</v>
      </c>
      <c r="C1526" s="7">
        <v>1430</v>
      </c>
    </row>
    <row r="1527" spans="1:3" x14ac:dyDescent="0.3">
      <c r="A1527" s="1" t="str">
        <f>"66640512194"</f>
        <v>66640512194</v>
      </c>
      <c r="C1527" s="7">
        <v>755</v>
      </c>
    </row>
    <row r="1528" spans="1:3" x14ac:dyDescent="0.3">
      <c r="A1528" s="1" t="str">
        <f>"66660200179"</f>
        <v>66660200179</v>
      </c>
      <c r="C1528" s="7">
        <v>835</v>
      </c>
    </row>
    <row r="1529" spans="1:3" x14ac:dyDescent="0.3">
      <c r="A1529" s="1" t="str">
        <f>"66662512152"</f>
        <v>66662512152</v>
      </c>
      <c r="C1529" s="7">
        <v>1165</v>
      </c>
    </row>
    <row r="1530" spans="1:3" x14ac:dyDescent="0.3">
      <c r="A1530" s="1" t="str">
        <f>"66662512179"</f>
        <v>66662512179</v>
      </c>
      <c r="C1530" s="7">
        <v>1245</v>
      </c>
    </row>
    <row r="1531" spans="1:3" x14ac:dyDescent="0.3">
      <c r="A1531" s="1" t="str">
        <f>"66669312179"</f>
        <v>66669312179</v>
      </c>
      <c r="C1531" s="7">
        <v>1295</v>
      </c>
    </row>
    <row r="1532" spans="1:3" x14ac:dyDescent="0.3">
      <c r="A1532" s="1" t="str">
        <f>"66678212137"</f>
        <v>66678212137</v>
      </c>
      <c r="C1532" s="7">
        <v>8620</v>
      </c>
    </row>
    <row r="1533" spans="1:3" x14ac:dyDescent="0.3">
      <c r="A1533" s="1" t="str">
        <f>"67010406442"</f>
        <v>67010406442</v>
      </c>
      <c r="C1533" s="7">
        <v>2900</v>
      </c>
    </row>
    <row r="1534" spans="1:3" x14ac:dyDescent="0.3">
      <c r="A1534" s="1" t="str">
        <f>"67010606430"</f>
        <v>67010606430</v>
      </c>
      <c r="C1534" s="7">
        <v>3200</v>
      </c>
    </row>
    <row r="1535" spans="1:3" x14ac:dyDescent="0.3">
      <c r="A1535" s="1" t="str">
        <f>"67030206310"</f>
        <v>67030206310</v>
      </c>
      <c r="C1535" s="7">
        <v>11585</v>
      </c>
    </row>
    <row r="1536" spans="1:3" x14ac:dyDescent="0.3">
      <c r="A1536" s="1" t="str">
        <f>"67031006665"</f>
        <v>67031006665</v>
      </c>
      <c r="C1536" s="7">
        <v>2240</v>
      </c>
    </row>
    <row r="1537" spans="1:3" x14ac:dyDescent="0.3">
      <c r="A1537" s="1" t="str">
        <f>"67031206587"</f>
        <v>67031206587</v>
      </c>
      <c r="C1537" s="7">
        <v>2340</v>
      </c>
    </row>
    <row r="1538" spans="1:3" x14ac:dyDescent="0.3">
      <c r="A1538" s="1" t="str">
        <f>"67031206598"</f>
        <v>67031206598</v>
      </c>
      <c r="C1538" s="7">
        <v>2340</v>
      </c>
    </row>
    <row r="1539" spans="1:3" x14ac:dyDescent="0.3">
      <c r="A1539" s="1" t="str">
        <f>"67031406498"</f>
        <v>67031406498</v>
      </c>
      <c r="C1539" s="7">
        <v>1550</v>
      </c>
    </row>
    <row r="1540" spans="1:3" x14ac:dyDescent="0.3">
      <c r="A1540" s="1" t="str">
        <f>"67040406437"</f>
        <v>67040406437</v>
      </c>
      <c r="C1540" s="7">
        <v>1870</v>
      </c>
    </row>
    <row r="1541" spans="1:3" x14ac:dyDescent="0.3">
      <c r="A1541" s="1" t="str">
        <f>"67041513337"</f>
        <v>67041513337</v>
      </c>
      <c r="C1541" s="7">
        <v>4000</v>
      </c>
    </row>
    <row r="1542" spans="1:3" x14ac:dyDescent="0.3">
      <c r="A1542" s="1" t="str">
        <f>"67041513360"</f>
        <v>67041513360</v>
      </c>
      <c r="C1542" s="7">
        <v>3740</v>
      </c>
    </row>
    <row r="1543" spans="1:3" x14ac:dyDescent="0.3">
      <c r="A1543" s="1" t="str">
        <f>"67041606465"</f>
        <v>67041606465</v>
      </c>
      <c r="C1543" s="7">
        <v>950</v>
      </c>
    </row>
    <row r="1544" spans="1:3" x14ac:dyDescent="0.3">
      <c r="A1544" s="1" t="str">
        <f>"67041606487"</f>
        <v>67041606487</v>
      </c>
      <c r="C1544" s="7">
        <v>950</v>
      </c>
    </row>
    <row r="1545" spans="1:3" x14ac:dyDescent="0.3">
      <c r="A1545" s="1" t="str">
        <f>"67041906292"</f>
        <v>67041906292</v>
      </c>
      <c r="C1545" s="7">
        <v>1610</v>
      </c>
    </row>
    <row r="1546" spans="1:3" x14ac:dyDescent="0.3">
      <c r="A1546" s="1" t="str">
        <f>"67042106247"</f>
        <v>67042106247</v>
      </c>
      <c r="C1546" s="7">
        <v>2035</v>
      </c>
    </row>
    <row r="1547" spans="1:3" x14ac:dyDescent="0.3">
      <c r="A1547" s="1" t="str">
        <f>"67042202537"</f>
        <v>67042202537</v>
      </c>
      <c r="C1547" s="7">
        <v>3835</v>
      </c>
    </row>
    <row r="1548" spans="1:3" x14ac:dyDescent="0.3">
      <c r="A1548" s="1" t="str">
        <f>"67042202847"</f>
        <v>67042202847</v>
      </c>
      <c r="C1548" s="7">
        <v>4050</v>
      </c>
    </row>
    <row r="1549" spans="1:3" x14ac:dyDescent="0.3">
      <c r="A1549" s="1" t="str">
        <f>"67042406218"</f>
        <v>67042406218</v>
      </c>
      <c r="C1549" s="7">
        <v>3080</v>
      </c>
    </row>
    <row r="1550" spans="1:3" x14ac:dyDescent="0.3">
      <c r="A1550" s="1" t="str">
        <f>"67043304937"</f>
        <v>67043304937</v>
      </c>
      <c r="C1550" s="7">
        <v>1750</v>
      </c>
    </row>
    <row r="1551" spans="1:3" x14ac:dyDescent="0.3">
      <c r="A1551" s="1" t="str">
        <f>"67043304942"</f>
        <v>67043304942</v>
      </c>
      <c r="C1551" s="7">
        <v>1750</v>
      </c>
    </row>
    <row r="1552" spans="1:3" x14ac:dyDescent="0.3">
      <c r="A1552" s="1" t="str">
        <f>"67043306447"</f>
        <v>67043306447</v>
      </c>
      <c r="C1552" s="7">
        <v>1750</v>
      </c>
    </row>
    <row r="1553" spans="1:3" x14ac:dyDescent="0.3">
      <c r="A1553" s="1" t="str">
        <f>"67043406447"</f>
        <v>67043406447</v>
      </c>
      <c r="C1553" s="7">
        <v>1670</v>
      </c>
    </row>
    <row r="1554" spans="1:3" x14ac:dyDescent="0.3">
      <c r="A1554" s="1" t="str">
        <f>"67043606447"</f>
        <v>67043606447</v>
      </c>
      <c r="C1554" s="7">
        <v>3630</v>
      </c>
    </row>
    <row r="1555" spans="1:3" x14ac:dyDescent="0.3">
      <c r="A1555" s="1" t="str">
        <f>"67044306237"</f>
        <v>67044306237</v>
      </c>
      <c r="C1555" s="7">
        <v>1600</v>
      </c>
    </row>
    <row r="1556" spans="1:3" x14ac:dyDescent="0.3">
      <c r="A1556" s="1" t="str">
        <f>"67044903260"</f>
        <v>67044903260</v>
      </c>
      <c r="C1556" s="7">
        <v>2035</v>
      </c>
    </row>
    <row r="1557" spans="1:3" x14ac:dyDescent="0.3">
      <c r="A1557" s="1" t="str">
        <f>"67045005460"</f>
        <v>67045005460</v>
      </c>
      <c r="C1557" s="7">
        <v>1840</v>
      </c>
    </row>
    <row r="1558" spans="1:3" x14ac:dyDescent="0.3">
      <c r="A1558" s="1" t="str">
        <f>"67045407098"</f>
        <v>67045407098</v>
      </c>
      <c r="C1558" s="7">
        <v>1140</v>
      </c>
    </row>
    <row r="1559" spans="1:3" x14ac:dyDescent="0.3">
      <c r="A1559" s="1" t="str">
        <f>"67045704047"</f>
        <v>67045704047</v>
      </c>
      <c r="C1559" s="7">
        <v>4220</v>
      </c>
    </row>
    <row r="1560" spans="1:3" x14ac:dyDescent="0.3">
      <c r="A1560" s="1" t="str">
        <f>"67046106442"</f>
        <v>67046106442</v>
      </c>
      <c r="C1560" s="7">
        <v>2120</v>
      </c>
    </row>
    <row r="1561" spans="1:3" x14ac:dyDescent="0.3">
      <c r="A1561" s="1" t="str">
        <f>"67046203247"</f>
        <v>67046203247</v>
      </c>
      <c r="C1561" s="7">
        <v>2200</v>
      </c>
    </row>
    <row r="1562" spans="1:3" x14ac:dyDescent="0.3">
      <c r="A1562" s="1" t="str">
        <f>"67100106265"</f>
        <v>67100106265</v>
      </c>
      <c r="C1562" s="7">
        <v>1840</v>
      </c>
    </row>
    <row r="1563" spans="1:3" x14ac:dyDescent="0.3">
      <c r="A1563" s="1" t="str">
        <f>"67101103047"</f>
        <v>67101103047</v>
      </c>
      <c r="C1563" s="7">
        <v>1990</v>
      </c>
    </row>
    <row r="1564" spans="1:3" x14ac:dyDescent="0.3">
      <c r="A1564" s="1" t="str">
        <f>"67101103065"</f>
        <v>67101103065</v>
      </c>
      <c r="C1564" s="7">
        <v>1990</v>
      </c>
    </row>
    <row r="1565" spans="1:3" x14ac:dyDescent="0.3">
      <c r="A1565" s="1" t="str">
        <f>"67102503230"</f>
        <v>67102503230</v>
      </c>
      <c r="C1565" s="7">
        <v>2050</v>
      </c>
    </row>
    <row r="1566" spans="1:3" x14ac:dyDescent="0.3">
      <c r="A1566" s="1" t="str">
        <f>"67102503260"</f>
        <v>67102503260</v>
      </c>
      <c r="C1566" s="7">
        <v>2050</v>
      </c>
    </row>
    <row r="1567" spans="1:3" x14ac:dyDescent="0.3">
      <c r="A1567" s="1" t="str">
        <f>"67102503265"</f>
        <v>67102503265</v>
      </c>
      <c r="C1567" s="7">
        <v>2380</v>
      </c>
    </row>
    <row r="1568" spans="1:3" x14ac:dyDescent="0.3">
      <c r="A1568" s="1" t="str">
        <f>"67102806237"</f>
        <v>67102806237</v>
      </c>
      <c r="C1568" s="7">
        <v>2895</v>
      </c>
    </row>
    <row r="1569" spans="1:3" x14ac:dyDescent="0.3">
      <c r="A1569" s="1" t="str">
        <f>"67103203065"</f>
        <v>67103203065</v>
      </c>
      <c r="C1569" s="7">
        <v>1890</v>
      </c>
    </row>
    <row r="1570" spans="1:3" x14ac:dyDescent="0.3">
      <c r="A1570" s="1" t="str">
        <f>"67103503030"</f>
        <v>67103503030</v>
      </c>
      <c r="C1570" s="7">
        <v>1840</v>
      </c>
    </row>
    <row r="1571" spans="1:3" x14ac:dyDescent="0.3">
      <c r="A1571" s="1" t="str">
        <f>"67103503065"</f>
        <v>67103503065</v>
      </c>
      <c r="C1571" s="7">
        <v>1840</v>
      </c>
    </row>
    <row r="1572" spans="1:3" x14ac:dyDescent="0.3">
      <c r="A1572" s="1" t="str">
        <f>"67106006330"</f>
        <v>67106006330</v>
      </c>
      <c r="C1572" s="7">
        <v>1620</v>
      </c>
    </row>
    <row r="1573" spans="1:3" x14ac:dyDescent="0.3">
      <c r="A1573" s="1" t="str">
        <f>"67106006337"</f>
        <v>67106006337</v>
      </c>
      <c r="C1573" s="7">
        <v>2195</v>
      </c>
    </row>
    <row r="1574" spans="1:3" x14ac:dyDescent="0.3">
      <c r="A1574" s="1" t="str">
        <f>"67106204083"</f>
        <v>67106204083</v>
      </c>
      <c r="C1574" s="7">
        <v>1855</v>
      </c>
    </row>
    <row r="1575" spans="1:3" x14ac:dyDescent="0.3">
      <c r="A1575" s="1" t="str">
        <f>"67106205230"</f>
        <v>67106205230</v>
      </c>
      <c r="C1575" s="7">
        <v>1640</v>
      </c>
    </row>
    <row r="1576" spans="1:3" x14ac:dyDescent="0.3">
      <c r="A1576" s="1" t="str">
        <f>"67106304247"</f>
        <v>67106304247</v>
      </c>
      <c r="C1576" s="7">
        <v>2990</v>
      </c>
    </row>
    <row r="1577" spans="1:3" x14ac:dyDescent="0.3">
      <c r="A1577" s="1" t="str">
        <f>"67106504447"</f>
        <v>67106504447</v>
      </c>
      <c r="C1577" s="7">
        <v>2750</v>
      </c>
    </row>
    <row r="1578" spans="1:3" x14ac:dyDescent="0.3">
      <c r="A1578" s="1" t="str">
        <f>"67106806465"</f>
        <v>67106806465</v>
      </c>
      <c r="C1578" s="7">
        <v>3095</v>
      </c>
    </row>
    <row r="1579" spans="1:3" x14ac:dyDescent="0.3">
      <c r="A1579" s="1" t="str">
        <f>"67107005047"</f>
        <v>67107005047</v>
      </c>
      <c r="C1579" s="7">
        <v>3160</v>
      </c>
    </row>
    <row r="1580" spans="1:3" x14ac:dyDescent="0.3">
      <c r="A1580" s="1" t="str">
        <f>"67107203047"</f>
        <v>67107203047</v>
      </c>
      <c r="C1580" s="7">
        <v>2185</v>
      </c>
    </row>
    <row r="1581" spans="1:3" x14ac:dyDescent="0.3">
      <c r="A1581" s="1" t="str">
        <f>"67109006465"</f>
        <v>67109006465</v>
      </c>
      <c r="C1581" s="7">
        <v>2720</v>
      </c>
    </row>
    <row r="1582" spans="1:3" x14ac:dyDescent="0.3">
      <c r="A1582" s="1" t="str">
        <f>"67120510005"</f>
        <v>67120510005</v>
      </c>
      <c r="C1582" s="7">
        <v>4940</v>
      </c>
    </row>
    <row r="1583" spans="1:3" x14ac:dyDescent="0.3">
      <c r="A1583" s="1" t="str">
        <f>"67120510065"</f>
        <v>67120510065</v>
      </c>
      <c r="C1583" s="7">
        <v>4940</v>
      </c>
    </row>
    <row r="1584" spans="1:3" x14ac:dyDescent="0.3">
      <c r="A1584" s="1" t="str">
        <f>"67121905083"</f>
        <v>67121905083</v>
      </c>
      <c r="C1584" s="7">
        <v>1930</v>
      </c>
    </row>
    <row r="1585" spans="1:3" x14ac:dyDescent="0.3">
      <c r="A1585" s="1" t="str">
        <f>"67122208083"</f>
        <v>67122208083</v>
      </c>
      <c r="C1585" s="7">
        <v>1990</v>
      </c>
    </row>
    <row r="1586" spans="1:3" x14ac:dyDescent="0.3">
      <c r="A1586" s="1" t="str">
        <f>"67122208087"</f>
        <v>67122208087</v>
      </c>
      <c r="C1586" s="7">
        <v>1990</v>
      </c>
    </row>
    <row r="1587" spans="1:3" x14ac:dyDescent="0.3">
      <c r="A1587" s="1" t="str">
        <f>"67122810747"</f>
        <v>67122810747</v>
      </c>
      <c r="C1587" s="7">
        <v>1700</v>
      </c>
    </row>
    <row r="1588" spans="1:3" x14ac:dyDescent="0.3">
      <c r="A1588" s="1" t="str">
        <f>"67123310537"</f>
        <v>67123310537</v>
      </c>
      <c r="C1588" s="7">
        <v>2750</v>
      </c>
    </row>
    <row r="1589" spans="1:3" x14ac:dyDescent="0.3">
      <c r="A1589" s="1" t="str">
        <f>"67123710065"</f>
        <v>67123710065</v>
      </c>
      <c r="C1589" s="7">
        <v>2240</v>
      </c>
    </row>
    <row r="1590" spans="1:3" x14ac:dyDescent="0.3">
      <c r="A1590" s="1" t="str">
        <f>"67124503437"</f>
        <v>67124503437</v>
      </c>
      <c r="C1590" s="7">
        <v>4770</v>
      </c>
    </row>
    <row r="1591" spans="1:3" x14ac:dyDescent="0.3">
      <c r="A1591" s="1" t="str">
        <f>"67125007630"</f>
        <v>67125007630</v>
      </c>
      <c r="C1591" s="7">
        <v>1940</v>
      </c>
    </row>
    <row r="1592" spans="1:3" x14ac:dyDescent="0.3">
      <c r="A1592" s="1" t="str">
        <f>"67125007665"</f>
        <v>67125007665</v>
      </c>
      <c r="C1592" s="7">
        <v>1840</v>
      </c>
    </row>
    <row r="1593" spans="1:3" x14ac:dyDescent="0.3">
      <c r="A1593" s="1" t="str">
        <f>"67125110047"</f>
        <v>67125110047</v>
      </c>
      <c r="C1593" s="7">
        <v>2440</v>
      </c>
    </row>
    <row r="1594" spans="1:3" x14ac:dyDescent="0.3">
      <c r="A1594" s="1" t="str">
        <f>"67125302637"</f>
        <v>67125302637</v>
      </c>
      <c r="C1594" s="7">
        <v>10220</v>
      </c>
    </row>
    <row r="1595" spans="1:3" x14ac:dyDescent="0.3">
      <c r="A1595" s="1" t="str">
        <f>"67126108065"</f>
        <v>67126108065</v>
      </c>
      <c r="C1595" s="7">
        <v>1940</v>
      </c>
    </row>
    <row r="1596" spans="1:3" x14ac:dyDescent="0.3">
      <c r="A1596" s="1" t="str">
        <f>"67126809530"</f>
        <v>67126809530</v>
      </c>
      <c r="C1596" s="7">
        <v>3220</v>
      </c>
    </row>
    <row r="1597" spans="1:3" x14ac:dyDescent="0.3">
      <c r="A1597" s="1" t="str">
        <f>"67126809547"</f>
        <v>67126809547</v>
      </c>
      <c r="C1597" s="7">
        <v>3280</v>
      </c>
    </row>
    <row r="1598" spans="1:3" x14ac:dyDescent="0.3">
      <c r="A1598" s="1" t="str">
        <f>"67128310542"</f>
        <v>67128310542</v>
      </c>
      <c r="C1598" s="7">
        <v>5540</v>
      </c>
    </row>
    <row r="1599" spans="1:3" x14ac:dyDescent="0.3">
      <c r="A1599" s="1" t="str">
        <f>"67130206487"</f>
        <v>67130206487</v>
      </c>
      <c r="C1599" s="7">
        <v>1310</v>
      </c>
    </row>
    <row r="1600" spans="1:3" x14ac:dyDescent="0.3">
      <c r="A1600" s="1" t="str">
        <f>"67130709565"</f>
        <v>67130709565</v>
      </c>
      <c r="C1600" s="7">
        <v>2245</v>
      </c>
    </row>
    <row r="1601" spans="1:3" x14ac:dyDescent="0.3">
      <c r="A1601" s="1" t="str">
        <f>"67131107030"</f>
        <v>67131107030</v>
      </c>
      <c r="C1601" s="7">
        <v>3115</v>
      </c>
    </row>
    <row r="1602" spans="1:3" x14ac:dyDescent="0.3">
      <c r="A1602" s="1" t="str">
        <f>"67140509060"</f>
        <v>67140509060</v>
      </c>
      <c r="C1602" s="7">
        <v>1955</v>
      </c>
    </row>
    <row r="1603" spans="1:3" x14ac:dyDescent="0.3">
      <c r="A1603" s="1" t="str">
        <f>"67140509079"</f>
        <v>67140509079</v>
      </c>
      <c r="C1603" s="7">
        <v>3245</v>
      </c>
    </row>
    <row r="1604" spans="1:3" x14ac:dyDescent="0.3">
      <c r="A1604" s="1" t="str">
        <f>"67143404838"</f>
        <v>67143404838</v>
      </c>
      <c r="C1604" s="7">
        <v>6015</v>
      </c>
    </row>
    <row r="1605" spans="1:3" x14ac:dyDescent="0.3">
      <c r="A1605" s="1" t="str">
        <f>"67143706498"</f>
        <v>67143706498</v>
      </c>
      <c r="C1605" s="7">
        <v>3540</v>
      </c>
    </row>
    <row r="1606" spans="1:3" x14ac:dyDescent="0.3">
      <c r="A1606" s="1" t="str">
        <f>"67143803287"</f>
        <v>67143803287</v>
      </c>
      <c r="C1606" s="7">
        <v>2245</v>
      </c>
    </row>
    <row r="1607" spans="1:3" x14ac:dyDescent="0.3">
      <c r="A1607" s="1" t="str">
        <f>"67144706505"</f>
        <v>67144706505</v>
      </c>
      <c r="C1607" s="7">
        <v>2040</v>
      </c>
    </row>
    <row r="1608" spans="1:3" x14ac:dyDescent="0.3">
      <c r="A1608" s="1" t="str">
        <f>"67144906405"</f>
        <v>67144906405</v>
      </c>
      <c r="C1608" s="7">
        <v>1800</v>
      </c>
    </row>
    <row r="1609" spans="1:3" x14ac:dyDescent="0.3">
      <c r="A1609" s="1" t="str">
        <f>"67148400098"</f>
        <v>67148400098</v>
      </c>
      <c r="C1609" s="7">
        <v>3180</v>
      </c>
    </row>
    <row r="1610" spans="1:3" x14ac:dyDescent="0.3">
      <c r="A1610" s="1" t="str">
        <f>"67148910087"</f>
        <v>67148910087</v>
      </c>
      <c r="C1610" s="7">
        <v>1780</v>
      </c>
    </row>
    <row r="1611" spans="1:3" x14ac:dyDescent="0.3">
      <c r="A1611" s="1" t="str">
        <f>"67149303293"</f>
        <v>67149303293</v>
      </c>
      <c r="C1611" s="7">
        <v>6040</v>
      </c>
    </row>
    <row r="1612" spans="1:3" x14ac:dyDescent="0.3">
      <c r="A1612" s="1" t="str">
        <f>"67160806479"</f>
        <v>67160806479</v>
      </c>
      <c r="C1612" s="7">
        <v>3365</v>
      </c>
    </row>
    <row r="1613" spans="1:3" x14ac:dyDescent="0.3">
      <c r="A1613" s="1" t="str">
        <f>"67160905061"</f>
        <v>67160905061</v>
      </c>
      <c r="C1613" s="7">
        <v>3340</v>
      </c>
    </row>
    <row r="1614" spans="1:3" x14ac:dyDescent="0.3">
      <c r="A1614" s="1" t="str">
        <f>"67161103079"</f>
        <v>67161103079</v>
      </c>
      <c r="C1614" s="7">
        <v>3770</v>
      </c>
    </row>
    <row r="1615" spans="1:3" x14ac:dyDescent="0.3">
      <c r="A1615" s="1" t="str">
        <f>"67161306427"</f>
        <v>67161306427</v>
      </c>
      <c r="C1615" s="7">
        <v>4235</v>
      </c>
    </row>
    <row r="1616" spans="1:3" x14ac:dyDescent="0.3">
      <c r="A1616" s="1" t="str">
        <f>"67161306461"</f>
        <v>67161306461</v>
      </c>
      <c r="C1616" s="7">
        <v>3555</v>
      </c>
    </row>
    <row r="1617" spans="1:3" x14ac:dyDescent="0.3">
      <c r="A1617" s="1" t="str">
        <f>"67162005079"</f>
        <v>67162005079</v>
      </c>
      <c r="C1617" s="7">
        <v>4295</v>
      </c>
    </row>
    <row r="1618" spans="1:3" x14ac:dyDescent="0.3">
      <c r="A1618" s="1" t="str">
        <f>"67162305027"</f>
        <v>67162305027</v>
      </c>
      <c r="C1618" s="7">
        <v>1555</v>
      </c>
    </row>
    <row r="1619" spans="1:3" x14ac:dyDescent="0.3">
      <c r="A1619" s="1" t="str">
        <f>"67164905097"</f>
        <v>67164905097</v>
      </c>
      <c r="C1619" s="7">
        <v>2270</v>
      </c>
    </row>
    <row r="1620" spans="1:3" x14ac:dyDescent="0.3">
      <c r="A1620" s="1" t="str">
        <f>"67181105025"</f>
        <v>67181105025</v>
      </c>
      <c r="C1620" s="7">
        <v>3730</v>
      </c>
    </row>
    <row r="1621" spans="1:3" x14ac:dyDescent="0.3">
      <c r="A1621" s="1" t="str">
        <f>"67182406442"</f>
        <v>67182406442</v>
      </c>
      <c r="C1621" s="7">
        <v>7635</v>
      </c>
    </row>
    <row r="1622" spans="1:3" x14ac:dyDescent="0.3">
      <c r="A1622" s="1" t="str">
        <f>"67182906493"</f>
        <v>67182906493</v>
      </c>
      <c r="C1622" s="7">
        <v>3710</v>
      </c>
    </row>
    <row r="1623" spans="1:3" x14ac:dyDescent="0.3">
      <c r="A1623" s="1" t="str">
        <f>"67183006442"</f>
        <v>67183006442</v>
      </c>
      <c r="C1623" s="7">
        <v>9235</v>
      </c>
    </row>
    <row r="1624" spans="1:3" x14ac:dyDescent="0.3">
      <c r="A1624" s="1" t="str">
        <f>"67213906447"</f>
        <v>67213906447</v>
      </c>
      <c r="C1624" s="7">
        <v>2740</v>
      </c>
    </row>
    <row r="1625" spans="1:3" x14ac:dyDescent="0.3">
      <c r="A1625" s="1" t="str">
        <f>"67213906465"</f>
        <v>67213906465</v>
      </c>
      <c r="C1625" s="7">
        <v>2040</v>
      </c>
    </row>
    <row r="1626" spans="1:3" x14ac:dyDescent="0.3">
      <c r="A1626" s="1" t="str">
        <f>"67213906498"</f>
        <v>67213906498</v>
      </c>
      <c r="C1626" s="7">
        <v>2040</v>
      </c>
    </row>
    <row r="1627" spans="1:3" x14ac:dyDescent="0.3">
      <c r="A1627" s="1" t="str">
        <f>"67221206498"</f>
        <v>67221206498</v>
      </c>
      <c r="C1627" s="7">
        <v>2310</v>
      </c>
    </row>
    <row r="1628" spans="1:3" x14ac:dyDescent="0.3">
      <c r="A1628" s="1" t="str">
        <f>"67260104047"</f>
        <v>67260104047</v>
      </c>
      <c r="C1628" s="7">
        <v>2825</v>
      </c>
    </row>
    <row r="1629" spans="1:3" x14ac:dyDescent="0.3">
      <c r="A1629" s="1" t="str">
        <f>"67260305037"</f>
        <v>67260305037</v>
      </c>
      <c r="C1629" s="7">
        <v>3075</v>
      </c>
    </row>
    <row r="1630" spans="1:3" x14ac:dyDescent="0.3">
      <c r="A1630" s="1" t="str">
        <f>"67260305065"</f>
        <v>67260305065</v>
      </c>
      <c r="C1630" s="7">
        <v>1270</v>
      </c>
    </row>
    <row r="1631" spans="1:3" x14ac:dyDescent="0.3">
      <c r="A1631" s="1" t="str">
        <f>"67260404083"</f>
        <v>67260404083</v>
      </c>
      <c r="C1631" s="7">
        <v>1985</v>
      </c>
    </row>
    <row r="1632" spans="1:3" x14ac:dyDescent="0.3">
      <c r="A1632" s="1" t="str">
        <f>"67260504065"</f>
        <v>67260504065</v>
      </c>
      <c r="C1632" s="7">
        <v>2475</v>
      </c>
    </row>
    <row r="1633" spans="1:3" x14ac:dyDescent="0.3">
      <c r="A1633" s="1" t="str">
        <f>"67260606447"</f>
        <v>67260606447</v>
      </c>
      <c r="C1633" s="7">
        <v>2730</v>
      </c>
    </row>
    <row r="1634" spans="1:3" x14ac:dyDescent="0.3">
      <c r="A1634" s="1" t="str">
        <f>"67260606498"</f>
        <v>67260606498</v>
      </c>
      <c r="C1634" s="7">
        <v>2730</v>
      </c>
    </row>
    <row r="1635" spans="1:3" x14ac:dyDescent="0.3">
      <c r="A1635" s="1" t="str">
        <f>"67260706447"</f>
        <v>67260706447</v>
      </c>
      <c r="C1635" s="7">
        <v>3005</v>
      </c>
    </row>
    <row r="1636" spans="1:3" x14ac:dyDescent="0.3">
      <c r="A1636" s="1" t="str">
        <f>"67260805047"</f>
        <v>67260805047</v>
      </c>
      <c r="C1636" s="7">
        <v>3075</v>
      </c>
    </row>
    <row r="1637" spans="1:3" x14ac:dyDescent="0.3">
      <c r="A1637" s="1" t="str">
        <f>"67261104147"</f>
        <v>67261104147</v>
      </c>
      <c r="C1637" s="7">
        <v>2615</v>
      </c>
    </row>
    <row r="1638" spans="1:3" x14ac:dyDescent="0.3">
      <c r="A1638" s="1" t="str">
        <f>"67262603047"</f>
        <v>67262603047</v>
      </c>
      <c r="C1638" s="7">
        <v>2690</v>
      </c>
    </row>
    <row r="1639" spans="1:3" x14ac:dyDescent="0.3">
      <c r="A1639" s="1" t="str">
        <f>"67262803047"</f>
        <v>67262803047</v>
      </c>
      <c r="C1639" s="7">
        <v>2650</v>
      </c>
    </row>
    <row r="1640" spans="1:3" x14ac:dyDescent="0.3">
      <c r="A1640" s="1" t="str">
        <f>"67262813147"</f>
        <v>67262813147</v>
      </c>
      <c r="C1640" s="7">
        <v>2650</v>
      </c>
    </row>
    <row r="1641" spans="1:3" x14ac:dyDescent="0.3">
      <c r="A1641" s="1" t="str">
        <f>"67263508047"</f>
        <v>67263508047</v>
      </c>
      <c r="C1641" s="7">
        <v>3045</v>
      </c>
    </row>
    <row r="1642" spans="1:3" x14ac:dyDescent="0.3">
      <c r="A1642" s="1" t="str">
        <f>"67263508065"</f>
        <v>67263508065</v>
      </c>
      <c r="C1642" s="7">
        <v>2540</v>
      </c>
    </row>
    <row r="1643" spans="1:3" x14ac:dyDescent="0.3">
      <c r="A1643" s="1" t="str">
        <f>"67263608030"</f>
        <v>67263608030</v>
      </c>
      <c r="C1643" s="7">
        <v>1935</v>
      </c>
    </row>
    <row r="1644" spans="1:3" x14ac:dyDescent="0.3">
      <c r="A1644" s="1" t="str">
        <f>"67270605037"</f>
        <v>67270605037</v>
      </c>
      <c r="C1644" s="7">
        <v>4930</v>
      </c>
    </row>
    <row r="1645" spans="1:3" x14ac:dyDescent="0.3">
      <c r="A1645" s="1" t="str">
        <f>"67270705030"</f>
        <v>67270705030</v>
      </c>
      <c r="C1645" s="7">
        <v>5385</v>
      </c>
    </row>
    <row r="1646" spans="1:3" x14ac:dyDescent="0.3">
      <c r="A1646" s="1" t="str">
        <f>"67270805030"</f>
        <v>67270805030</v>
      </c>
      <c r="C1646" s="7">
        <v>6175</v>
      </c>
    </row>
    <row r="1647" spans="1:3" x14ac:dyDescent="0.3">
      <c r="A1647" s="1" t="str">
        <f>"67272906293"</f>
        <v>67272906293</v>
      </c>
      <c r="C1647" s="7">
        <v>4070</v>
      </c>
    </row>
    <row r="1648" spans="1:3" x14ac:dyDescent="0.3">
      <c r="A1648" s="1" t="str">
        <f>"67272906298"</f>
        <v>67272906298</v>
      </c>
      <c r="C1648" s="7">
        <v>3740</v>
      </c>
    </row>
    <row r="1649" spans="1:3" x14ac:dyDescent="0.3">
      <c r="A1649" s="1" t="str">
        <f>"67273806830"</f>
        <v>67273806830</v>
      </c>
      <c r="C1649" s="7">
        <v>5800</v>
      </c>
    </row>
    <row r="1650" spans="1:3" x14ac:dyDescent="0.3">
      <c r="A1650" s="1" t="str">
        <f>"67273906830"</f>
        <v>67273906830</v>
      </c>
      <c r="C1650" s="7">
        <v>6710</v>
      </c>
    </row>
    <row r="1651" spans="1:3" x14ac:dyDescent="0.3">
      <c r="A1651" s="1" t="str">
        <f>"67274207021"</f>
        <v>67274207021</v>
      </c>
      <c r="C1651" s="7">
        <v>8040</v>
      </c>
    </row>
    <row r="1652" spans="1:3" x14ac:dyDescent="0.3">
      <c r="A1652" s="1" t="str">
        <f>"67274708042"</f>
        <v>67274708042</v>
      </c>
      <c r="C1652" s="7">
        <v>4255</v>
      </c>
    </row>
    <row r="1653" spans="1:3" x14ac:dyDescent="0.3">
      <c r="A1653" s="1" t="str">
        <f>"67274806847"</f>
        <v>67274806847</v>
      </c>
      <c r="C1653" s="7">
        <v>9795</v>
      </c>
    </row>
    <row r="1654" spans="1:3" x14ac:dyDescent="0.3">
      <c r="A1654" s="1" t="str">
        <f>"67275205042"</f>
        <v>67275205042</v>
      </c>
      <c r="C1654" s="7">
        <v>4495</v>
      </c>
    </row>
    <row r="1655" spans="1:3" x14ac:dyDescent="0.3">
      <c r="A1655" s="1" t="str">
        <f>"67275306830"</f>
        <v>67275306830</v>
      </c>
      <c r="C1655" s="7">
        <v>5455</v>
      </c>
    </row>
    <row r="1656" spans="1:3" x14ac:dyDescent="0.3">
      <c r="A1656" s="1" t="str">
        <f>"67290406413"</f>
        <v>67290406413</v>
      </c>
      <c r="C1656" s="7">
        <v>2245</v>
      </c>
    </row>
    <row r="1657" spans="1:3" x14ac:dyDescent="0.3">
      <c r="A1657" s="1" t="str">
        <f>"67290503418"</f>
        <v>67290503418</v>
      </c>
      <c r="C1657" s="7">
        <v>3555</v>
      </c>
    </row>
    <row r="1658" spans="1:3" x14ac:dyDescent="0.3">
      <c r="A1658" s="1" t="str">
        <f>"67291103283"</f>
        <v>67291103283</v>
      </c>
      <c r="C1658" s="7">
        <v>1550</v>
      </c>
    </row>
    <row r="1659" spans="1:3" x14ac:dyDescent="0.3">
      <c r="A1659" s="1" t="str">
        <f>"67291206283"</f>
        <v>67291206283</v>
      </c>
      <c r="C1659" s="7">
        <v>1970</v>
      </c>
    </row>
    <row r="1660" spans="1:3" x14ac:dyDescent="0.3">
      <c r="A1660" s="1" t="str">
        <f>"67291403205"</f>
        <v>67291403205</v>
      </c>
      <c r="C1660" s="7">
        <v>1830</v>
      </c>
    </row>
    <row r="1661" spans="1:3" x14ac:dyDescent="0.3">
      <c r="A1661" s="1" t="str">
        <f>"67291608547"</f>
        <v>67291608547</v>
      </c>
      <c r="C1661" s="7">
        <v>1515</v>
      </c>
    </row>
    <row r="1662" spans="1:3" x14ac:dyDescent="0.3">
      <c r="A1662" s="1" t="str">
        <f>"67292003065"</f>
        <v>67292003065</v>
      </c>
      <c r="C1662" s="7">
        <v>1995</v>
      </c>
    </row>
    <row r="1663" spans="1:3" x14ac:dyDescent="0.3">
      <c r="A1663" s="1" t="str">
        <f>"67292003247"</f>
        <v>67292003247</v>
      </c>
      <c r="C1663" s="7">
        <v>1790</v>
      </c>
    </row>
    <row r="1664" spans="1:3" x14ac:dyDescent="0.3">
      <c r="A1664" s="1" t="str">
        <f>"67292208005"</f>
        <v>67292208005</v>
      </c>
      <c r="C1664" s="7">
        <v>1525</v>
      </c>
    </row>
    <row r="1665" spans="1:3" x14ac:dyDescent="0.3">
      <c r="A1665" s="1" t="str">
        <f>"67292208087"</f>
        <v>67292208087</v>
      </c>
      <c r="C1665" s="7">
        <v>1090</v>
      </c>
    </row>
    <row r="1666" spans="1:3" x14ac:dyDescent="0.3">
      <c r="A1666" s="1" t="str">
        <f>"67292705037"</f>
        <v>67292705037</v>
      </c>
      <c r="C1666" s="7">
        <v>1790</v>
      </c>
    </row>
    <row r="1667" spans="1:3" x14ac:dyDescent="0.3">
      <c r="A1667" s="1" t="str">
        <f>"67292705060"</f>
        <v>67292705060</v>
      </c>
      <c r="C1667" s="7">
        <v>1680</v>
      </c>
    </row>
    <row r="1668" spans="1:3" x14ac:dyDescent="0.3">
      <c r="A1668" s="1" t="str">
        <f>"67292803230"</f>
        <v>67292803230</v>
      </c>
      <c r="C1668" s="7">
        <v>2560</v>
      </c>
    </row>
    <row r="1669" spans="1:3" x14ac:dyDescent="0.3">
      <c r="A1669" s="1" t="str">
        <f>"67292803265"</f>
        <v>67292803265</v>
      </c>
      <c r="C1669" s="7">
        <v>2455</v>
      </c>
    </row>
    <row r="1670" spans="1:3" x14ac:dyDescent="0.3">
      <c r="A1670" s="1" t="str">
        <f>"67293308837"</f>
        <v>67293308837</v>
      </c>
      <c r="C1670" s="7">
        <v>3345</v>
      </c>
    </row>
    <row r="1671" spans="1:3" x14ac:dyDescent="0.3">
      <c r="A1671" s="1" t="str">
        <f>"67294303142"</f>
        <v>67294303142</v>
      </c>
      <c r="C1671" s="7">
        <v>3305</v>
      </c>
    </row>
    <row r="1672" spans="1:3" x14ac:dyDescent="0.3">
      <c r="A1672" s="1" t="str">
        <f>"67294703847"</f>
        <v>67294703847</v>
      </c>
      <c r="C1672" s="7">
        <v>2980</v>
      </c>
    </row>
    <row r="1673" spans="1:3" x14ac:dyDescent="0.3">
      <c r="A1673" s="1" t="str">
        <f>"67296401637"</f>
        <v>67296401637</v>
      </c>
      <c r="C1673" s="7">
        <v>2255</v>
      </c>
    </row>
    <row r="1674" spans="1:3" x14ac:dyDescent="0.3">
      <c r="A1674" s="1" t="str">
        <f>"67296405083"</f>
        <v>67296405083</v>
      </c>
      <c r="C1674" s="7">
        <v>1890</v>
      </c>
    </row>
    <row r="1675" spans="1:3" x14ac:dyDescent="0.3">
      <c r="A1675" s="1" t="str">
        <f>"67296415037"</f>
        <v>67296415037</v>
      </c>
      <c r="C1675" s="7">
        <v>3325</v>
      </c>
    </row>
    <row r="1676" spans="1:3" x14ac:dyDescent="0.3">
      <c r="A1676" s="1" t="str">
        <f>"67296415083"</f>
        <v>67296415083</v>
      </c>
      <c r="C1676" s="7">
        <v>1890</v>
      </c>
    </row>
    <row r="1677" spans="1:3" x14ac:dyDescent="0.3">
      <c r="A1677" s="1" t="str">
        <f>"67296503298"</f>
        <v>67296503298</v>
      </c>
      <c r="C1677" s="7">
        <v>1550</v>
      </c>
    </row>
    <row r="1678" spans="1:3" x14ac:dyDescent="0.3">
      <c r="A1678" s="1" t="str">
        <f>"67296705037"</f>
        <v>67296705037</v>
      </c>
      <c r="C1678" s="7">
        <v>3735</v>
      </c>
    </row>
    <row r="1679" spans="1:3" x14ac:dyDescent="0.3">
      <c r="A1679" s="1" t="str">
        <f>"67296705047"</f>
        <v>67296705047</v>
      </c>
      <c r="C1679" s="7">
        <v>2555</v>
      </c>
    </row>
    <row r="1680" spans="1:3" x14ac:dyDescent="0.3">
      <c r="A1680" s="1" t="str">
        <f>"67296906465"</f>
        <v>67296906465</v>
      </c>
      <c r="C1680" s="7">
        <v>2640</v>
      </c>
    </row>
    <row r="1681" spans="1:3" x14ac:dyDescent="0.3">
      <c r="A1681" s="1" t="str">
        <f>"67297406064"</f>
        <v>67297406064</v>
      </c>
      <c r="C1681" s="7">
        <v>790</v>
      </c>
    </row>
    <row r="1682" spans="1:3" x14ac:dyDescent="0.3">
      <c r="A1682" s="1" t="str">
        <f>"67297503260"</f>
        <v>67297503260</v>
      </c>
      <c r="C1682" s="7">
        <v>735</v>
      </c>
    </row>
    <row r="1683" spans="1:3" x14ac:dyDescent="0.3">
      <c r="A1683" s="1" t="str">
        <f>"67297503265"</f>
        <v>67297503265</v>
      </c>
      <c r="C1683" s="7">
        <v>940</v>
      </c>
    </row>
    <row r="1684" spans="1:3" x14ac:dyDescent="0.3">
      <c r="A1684" s="1" t="str">
        <f>"67297905542"</f>
        <v>67297905542</v>
      </c>
      <c r="C1684" s="7">
        <v>1930</v>
      </c>
    </row>
    <row r="1685" spans="1:3" x14ac:dyDescent="0.3">
      <c r="A1685" s="1" t="str">
        <f>"67323804898"</f>
        <v>67323804898</v>
      </c>
      <c r="C1685" s="7">
        <v>2665</v>
      </c>
    </row>
    <row r="1686" spans="1:3" x14ac:dyDescent="0.3">
      <c r="A1686" s="1" t="str">
        <f>"67324002465"</f>
        <v>67324002465</v>
      </c>
      <c r="C1686" s="7">
        <v>2850</v>
      </c>
    </row>
    <row r="1687" spans="1:3" x14ac:dyDescent="0.3">
      <c r="A1687" s="1" t="str">
        <f>"67324505047"</f>
        <v>67324505047</v>
      </c>
      <c r="C1687" s="7">
        <v>3150</v>
      </c>
    </row>
    <row r="1688" spans="1:3" x14ac:dyDescent="0.3">
      <c r="A1688" s="1" t="str">
        <f>"67324505087"</f>
        <v>67324505087</v>
      </c>
      <c r="C1688" s="7">
        <v>2569</v>
      </c>
    </row>
    <row r="1689" spans="1:3" x14ac:dyDescent="0.3">
      <c r="A1689" s="1" t="str">
        <f>"67324505098"</f>
        <v>67324505098</v>
      </c>
      <c r="C1689" s="7">
        <v>2900</v>
      </c>
    </row>
    <row r="1690" spans="1:3" x14ac:dyDescent="0.3">
      <c r="A1690" s="1" t="str">
        <f>"67329205298"</f>
        <v>67329205298</v>
      </c>
      <c r="C1690" s="7">
        <v>4440</v>
      </c>
    </row>
    <row r="1691" spans="1:3" x14ac:dyDescent="0.3">
      <c r="A1691" s="1" t="str">
        <f>"67330106265"</f>
        <v>67330106265</v>
      </c>
      <c r="C1691" s="7">
        <v>2750</v>
      </c>
    </row>
    <row r="1692" spans="1:3" x14ac:dyDescent="0.3">
      <c r="A1692" s="1" t="str">
        <f>"67340306424"</f>
        <v>67340306424</v>
      </c>
      <c r="C1692" s="7">
        <v>1510</v>
      </c>
    </row>
    <row r="1693" spans="1:3" x14ac:dyDescent="0.3">
      <c r="A1693" s="1" t="str">
        <f>"67370117742"</f>
        <v>67370117742</v>
      </c>
      <c r="C1693" s="7">
        <v>12290</v>
      </c>
    </row>
    <row r="1694" spans="1:3" x14ac:dyDescent="0.3">
      <c r="A1694" s="1" t="str">
        <f>"67370206442"</f>
        <v>67370206442</v>
      </c>
      <c r="C1694" s="7">
        <v>4680</v>
      </c>
    </row>
    <row r="1695" spans="1:3" x14ac:dyDescent="0.3">
      <c r="A1695" s="1" t="str">
        <f>"67370606442"</f>
        <v>67370606442</v>
      </c>
      <c r="C1695" s="7">
        <v>5315</v>
      </c>
    </row>
    <row r="1696" spans="1:3" x14ac:dyDescent="0.3">
      <c r="A1696" s="1" t="str">
        <f>"67370606483"</f>
        <v>67370606483</v>
      </c>
      <c r="C1696" s="7">
        <v>3700</v>
      </c>
    </row>
    <row r="1697" spans="1:3" x14ac:dyDescent="0.3">
      <c r="A1697" s="1" t="str">
        <f>"67370701737"</f>
        <v>67370701737</v>
      </c>
      <c r="C1697" s="7">
        <v>5550</v>
      </c>
    </row>
    <row r="1698" spans="1:3" x14ac:dyDescent="0.3">
      <c r="A1698" s="1" t="str">
        <f>"67370701742"</f>
        <v>67370701742</v>
      </c>
      <c r="C1698" s="7">
        <v>5550</v>
      </c>
    </row>
    <row r="1699" spans="1:3" x14ac:dyDescent="0.3">
      <c r="A1699" s="1" t="str">
        <f>"67371406442"</f>
        <v>67371406442</v>
      </c>
      <c r="C1699" s="7">
        <v>4265</v>
      </c>
    </row>
    <row r="1700" spans="1:3" x14ac:dyDescent="0.3">
      <c r="A1700" s="1" t="str">
        <f>"67371506442"</f>
        <v>67371506442</v>
      </c>
      <c r="C1700" s="7">
        <v>4070</v>
      </c>
    </row>
    <row r="1701" spans="1:3" x14ac:dyDescent="0.3">
      <c r="A1701" s="1" t="str">
        <f>"67371806637"</f>
        <v>67371806637</v>
      </c>
      <c r="C1701" s="7">
        <v>5870</v>
      </c>
    </row>
    <row r="1702" spans="1:3" x14ac:dyDescent="0.3">
      <c r="A1702" s="1" t="str">
        <f>"67372605042"</f>
        <v>67372605042</v>
      </c>
      <c r="C1702" s="7">
        <v>3535</v>
      </c>
    </row>
    <row r="1703" spans="1:3" x14ac:dyDescent="0.3">
      <c r="A1703" s="1" t="str">
        <f>"67372806225"</f>
        <v>67372806225</v>
      </c>
      <c r="C1703" s="7">
        <v>3950</v>
      </c>
    </row>
    <row r="1704" spans="1:3" x14ac:dyDescent="0.3">
      <c r="A1704" s="1" t="str">
        <f>"67372806242"</f>
        <v>67372806242</v>
      </c>
      <c r="C1704" s="7">
        <v>4040</v>
      </c>
    </row>
    <row r="1705" spans="1:3" x14ac:dyDescent="0.3">
      <c r="A1705" s="1" t="str">
        <f>"67373313242"</f>
        <v>67373313242</v>
      </c>
      <c r="C1705" s="7">
        <v>5380</v>
      </c>
    </row>
    <row r="1706" spans="1:3" x14ac:dyDescent="0.3">
      <c r="A1706" s="1" t="str">
        <f>"67373605042"</f>
        <v>67373605042</v>
      </c>
      <c r="C1706" s="7">
        <v>4945</v>
      </c>
    </row>
    <row r="1707" spans="1:3" x14ac:dyDescent="0.3">
      <c r="A1707" s="1" t="str">
        <f>"67373704037"</f>
        <v>67373704037</v>
      </c>
      <c r="C1707" s="7">
        <v>3940</v>
      </c>
    </row>
    <row r="1708" spans="1:3" x14ac:dyDescent="0.3">
      <c r="A1708" s="1" t="str">
        <f>"67373704042"</f>
        <v>67373704042</v>
      </c>
      <c r="C1708" s="7">
        <v>4060</v>
      </c>
    </row>
    <row r="1709" spans="1:3" x14ac:dyDescent="0.3">
      <c r="A1709" s="1" t="str">
        <f>"67373906437"</f>
        <v>67373906437</v>
      </c>
      <c r="C1709" s="7">
        <v>18335</v>
      </c>
    </row>
    <row r="1710" spans="1:3" x14ac:dyDescent="0.3">
      <c r="A1710" s="1" t="str">
        <f>"67374106437"</f>
        <v>67374106437</v>
      </c>
      <c r="C1710" s="7">
        <v>4400</v>
      </c>
    </row>
    <row r="1711" spans="1:3" x14ac:dyDescent="0.3">
      <c r="A1711" s="1" t="str">
        <f>"67374106442"</f>
        <v>67374106442</v>
      </c>
      <c r="C1711" s="7">
        <v>4400</v>
      </c>
    </row>
    <row r="1712" spans="1:3" x14ac:dyDescent="0.3">
      <c r="A1712" s="1" t="str">
        <f>"67383706398"</f>
        <v>67383706398</v>
      </c>
      <c r="C1712" s="7">
        <v>2250</v>
      </c>
    </row>
    <row r="1713" spans="1:3" x14ac:dyDescent="0.3">
      <c r="A1713" s="1" t="str">
        <f>"67384106498"</f>
        <v>67384106498</v>
      </c>
      <c r="C1713" s="7">
        <v>2190</v>
      </c>
    </row>
    <row r="1714" spans="1:3" x14ac:dyDescent="0.3">
      <c r="A1714" s="1" t="str">
        <f>"67385204898"</f>
        <v>67385204898</v>
      </c>
      <c r="C1714" s="7">
        <v>1400</v>
      </c>
    </row>
    <row r="1715" spans="1:3" x14ac:dyDescent="0.3">
      <c r="A1715" s="1" t="str">
        <f>"67385806265"</f>
        <v>67385806265</v>
      </c>
      <c r="C1715" s="7">
        <v>2140</v>
      </c>
    </row>
    <row r="1716" spans="1:3" x14ac:dyDescent="0.3">
      <c r="A1716" s="1" t="str">
        <f>"67386605098"</f>
        <v>67386605098</v>
      </c>
      <c r="C1716" s="7">
        <v>1400</v>
      </c>
    </row>
    <row r="1717" spans="1:3" x14ac:dyDescent="0.3">
      <c r="A1717" s="1" t="str">
        <f>"67391506587"</f>
        <v>67391506587</v>
      </c>
      <c r="C1717" s="7">
        <v>1930</v>
      </c>
    </row>
    <row r="1718" spans="1:3" x14ac:dyDescent="0.3">
      <c r="A1718" s="1" t="str">
        <f>"67392006498"</f>
        <v>67392006498</v>
      </c>
      <c r="C1718" s="7">
        <v>1800</v>
      </c>
    </row>
    <row r="1719" spans="1:3" x14ac:dyDescent="0.3">
      <c r="A1719" s="1" t="str">
        <f>"67400906437"</f>
        <v>67400906437</v>
      </c>
      <c r="C1719" s="7">
        <v>6070</v>
      </c>
    </row>
    <row r="1720" spans="1:3" x14ac:dyDescent="0.3">
      <c r="A1720" s="1" t="str">
        <f>"67401006437"</f>
        <v>67401006437</v>
      </c>
      <c r="C1720" s="7">
        <v>1825</v>
      </c>
    </row>
    <row r="1721" spans="1:3" x14ac:dyDescent="0.3">
      <c r="A1721" s="1" t="str">
        <f>"67401006442"</f>
        <v>67401006442</v>
      </c>
      <c r="C1721" s="7">
        <v>2250</v>
      </c>
    </row>
    <row r="1722" spans="1:3" x14ac:dyDescent="0.3">
      <c r="A1722" s="1" t="str">
        <f>"67401006460"</f>
        <v>67401006460</v>
      </c>
      <c r="C1722" s="7">
        <v>1300</v>
      </c>
    </row>
    <row r="1723" spans="1:3" x14ac:dyDescent="0.3">
      <c r="A1723" s="1" t="str">
        <f>"67402006298"</f>
        <v>67402006298</v>
      </c>
      <c r="C1723" s="7">
        <v>2990</v>
      </c>
    </row>
    <row r="1724" spans="1:3" x14ac:dyDescent="0.3">
      <c r="A1724" s="1" t="str">
        <f>"67402006447"</f>
        <v>67402006447</v>
      </c>
      <c r="C1724" s="7">
        <v>3540</v>
      </c>
    </row>
    <row r="1725" spans="1:3" x14ac:dyDescent="0.3">
      <c r="A1725" s="1" t="str">
        <f>"67402706437"</f>
        <v>67402706437</v>
      </c>
      <c r="C1725" s="7">
        <v>2040</v>
      </c>
    </row>
    <row r="1726" spans="1:3" x14ac:dyDescent="0.3">
      <c r="A1726" s="1" t="str">
        <f>"67402706465"</f>
        <v>67402706465</v>
      </c>
      <c r="C1726" s="7">
        <v>1615</v>
      </c>
    </row>
    <row r="1727" spans="1:3" x14ac:dyDescent="0.3">
      <c r="A1727" s="1" t="str">
        <f>"67403305242"</f>
        <v>67403305242</v>
      </c>
      <c r="C1727" s="7">
        <v>2850</v>
      </c>
    </row>
    <row r="1728" spans="1:3" x14ac:dyDescent="0.3">
      <c r="A1728" s="1" t="str">
        <f>"67403406430"</f>
        <v>67403406430</v>
      </c>
      <c r="C1728" s="7">
        <v>2315</v>
      </c>
    </row>
    <row r="1729" spans="1:3" x14ac:dyDescent="0.3">
      <c r="A1729" s="1" t="str">
        <f>"67403406483"</f>
        <v>67403406483</v>
      </c>
      <c r="C1729" s="7">
        <v>2140</v>
      </c>
    </row>
    <row r="1730" spans="1:3" x14ac:dyDescent="0.3">
      <c r="A1730" s="1" t="str">
        <f>"67404406483"</f>
        <v>67404406483</v>
      </c>
      <c r="C1730" s="7">
        <v>2895</v>
      </c>
    </row>
    <row r="1731" spans="1:3" x14ac:dyDescent="0.3">
      <c r="A1731" s="1" t="str">
        <f>"67405103047"</f>
        <v>67405103047</v>
      </c>
      <c r="C1731" s="7">
        <v>4185</v>
      </c>
    </row>
    <row r="1732" spans="1:3" x14ac:dyDescent="0.3">
      <c r="A1732" s="1" t="str">
        <f>"67405403054"</f>
        <v>67405403054</v>
      </c>
      <c r="C1732" s="7">
        <v>1405</v>
      </c>
    </row>
    <row r="1733" spans="1:3" x14ac:dyDescent="0.3">
      <c r="A1733" s="1" t="str">
        <f>"67405403293"</f>
        <v>67405403293</v>
      </c>
      <c r="C1733" s="7">
        <v>1405</v>
      </c>
    </row>
    <row r="1734" spans="1:3" x14ac:dyDescent="0.3">
      <c r="A1734" s="1" t="str">
        <f>"67405505083"</f>
        <v>67405505083</v>
      </c>
      <c r="C1734" s="7">
        <v>1985</v>
      </c>
    </row>
    <row r="1735" spans="1:3" x14ac:dyDescent="0.3">
      <c r="A1735" s="1" t="str">
        <f>"67405605037"</f>
        <v>67405605037</v>
      </c>
      <c r="C1735" s="7">
        <v>3640</v>
      </c>
    </row>
    <row r="1736" spans="1:3" x14ac:dyDescent="0.3">
      <c r="A1736" s="1" t="str">
        <f>"67405705087"</f>
        <v>67405705087</v>
      </c>
      <c r="C1736" s="7">
        <v>2450</v>
      </c>
    </row>
    <row r="1737" spans="1:3" x14ac:dyDescent="0.3">
      <c r="A1737" s="1" t="str">
        <f>"67405705337"</f>
        <v>67405705337</v>
      </c>
      <c r="C1737" s="7">
        <v>3000</v>
      </c>
    </row>
    <row r="1738" spans="1:3" x14ac:dyDescent="0.3">
      <c r="A1738" s="1" t="str">
        <f>"67406406537"</f>
        <v>67406406537</v>
      </c>
      <c r="C1738" s="7">
        <v>4410</v>
      </c>
    </row>
    <row r="1739" spans="1:3" x14ac:dyDescent="0.3">
      <c r="A1739" s="1" t="str">
        <f>"67406824737"</f>
        <v>67406824737</v>
      </c>
      <c r="C1739" s="7">
        <v>4920</v>
      </c>
    </row>
    <row r="1740" spans="1:3" x14ac:dyDescent="0.3">
      <c r="A1740" s="1" t="str">
        <f>"67407005237"</f>
        <v>67407005237</v>
      </c>
      <c r="C1740" s="7">
        <v>3340</v>
      </c>
    </row>
    <row r="1741" spans="1:3" x14ac:dyDescent="0.3">
      <c r="A1741" s="1" t="str">
        <f>"67407105037"</f>
        <v>67407105037</v>
      </c>
      <c r="C1741" s="7">
        <v>2150</v>
      </c>
    </row>
    <row r="1742" spans="1:3" x14ac:dyDescent="0.3">
      <c r="A1742" s="1" t="str">
        <f>"67407205037"</f>
        <v>67407205037</v>
      </c>
      <c r="C1742" s="7">
        <v>2515</v>
      </c>
    </row>
    <row r="1743" spans="1:3" x14ac:dyDescent="0.3">
      <c r="A1743" s="1" t="str">
        <f>"67407305030"</f>
        <v>67407305030</v>
      </c>
      <c r="C1743" s="7">
        <v>3090</v>
      </c>
    </row>
    <row r="1744" spans="1:3" x14ac:dyDescent="0.3">
      <c r="A1744" s="1" t="str">
        <f>"67407305047"</f>
        <v>67407305047</v>
      </c>
      <c r="C1744" s="7">
        <v>3090</v>
      </c>
    </row>
    <row r="1745" spans="1:3" x14ac:dyDescent="0.3">
      <c r="A1745" s="1" t="str">
        <f>"67407305065"</f>
        <v>67407305065</v>
      </c>
      <c r="C1745" s="7">
        <v>3895</v>
      </c>
    </row>
    <row r="1746" spans="1:3" x14ac:dyDescent="0.3">
      <c r="A1746" s="1" t="str">
        <f>"67407506837"</f>
        <v>67407506837</v>
      </c>
      <c r="C1746" s="7">
        <v>4225</v>
      </c>
    </row>
    <row r="1747" spans="1:3" x14ac:dyDescent="0.3">
      <c r="A1747" s="1" t="str">
        <f>"67407705060"</f>
        <v>67407705060</v>
      </c>
      <c r="C1747" s="7">
        <v>3525</v>
      </c>
    </row>
    <row r="1748" spans="1:3" x14ac:dyDescent="0.3">
      <c r="A1748" s="1" t="str">
        <f>"67407705087"</f>
        <v>67407705087</v>
      </c>
      <c r="C1748" s="7">
        <v>2475</v>
      </c>
    </row>
    <row r="1749" spans="1:3" x14ac:dyDescent="0.3">
      <c r="A1749" s="1" t="str">
        <f>"67407705317"</f>
        <v>67407705317</v>
      </c>
      <c r="C1749" s="7">
        <v>3110</v>
      </c>
    </row>
    <row r="1750" spans="1:3" x14ac:dyDescent="0.3">
      <c r="A1750" s="1" t="str">
        <f>"67407903437"</f>
        <v>67407903437</v>
      </c>
      <c r="C1750" s="7">
        <v>2925</v>
      </c>
    </row>
    <row r="1751" spans="1:3" x14ac:dyDescent="0.3">
      <c r="A1751" s="1" t="str">
        <f>"67408106418"</f>
        <v>67408106418</v>
      </c>
      <c r="C1751" s="7">
        <v>1640</v>
      </c>
    </row>
    <row r="1752" spans="1:3" x14ac:dyDescent="0.3">
      <c r="A1752" s="1" t="str">
        <f>"67408106437"</f>
        <v>67408106437</v>
      </c>
      <c r="C1752" s="7">
        <v>1900</v>
      </c>
    </row>
    <row r="1753" spans="1:3" x14ac:dyDescent="0.3">
      <c r="A1753" s="1" t="str">
        <f>"67408106447"</f>
        <v>67408106447</v>
      </c>
      <c r="C1753" s="7">
        <v>1640</v>
      </c>
    </row>
    <row r="1754" spans="1:3" x14ac:dyDescent="0.3">
      <c r="A1754" s="1" t="str">
        <f>"67408106460"</f>
        <v>67408106460</v>
      </c>
      <c r="C1754" s="7">
        <v>1540</v>
      </c>
    </row>
    <row r="1755" spans="1:3" x14ac:dyDescent="0.3">
      <c r="A1755" s="1" t="str">
        <f>"67408205224"</f>
        <v>67408205224</v>
      </c>
      <c r="C1755" s="7">
        <v>1100</v>
      </c>
    </row>
    <row r="1756" spans="1:3" x14ac:dyDescent="0.3">
      <c r="A1756" s="1" t="str">
        <f>"67408305237"</f>
        <v>67408305237</v>
      </c>
      <c r="C1756" s="7">
        <v>4800</v>
      </c>
    </row>
    <row r="1757" spans="1:3" x14ac:dyDescent="0.3">
      <c r="A1757" s="1" t="str">
        <f>"67408901337"</f>
        <v>67408901337</v>
      </c>
      <c r="C1757" s="7">
        <v>1185</v>
      </c>
    </row>
    <row r="1758" spans="1:3" x14ac:dyDescent="0.3">
      <c r="A1758" s="1" t="str">
        <f>"67408905237"</f>
        <v>67408905237</v>
      </c>
      <c r="C1758" s="7">
        <v>3075</v>
      </c>
    </row>
    <row r="1759" spans="1:3" x14ac:dyDescent="0.3">
      <c r="A1759" s="1" t="str">
        <f>"67410107065"</f>
        <v>67410107065</v>
      </c>
      <c r="C1759" s="7">
        <v>2860</v>
      </c>
    </row>
    <row r="1760" spans="1:3" x14ac:dyDescent="0.3">
      <c r="A1760" s="1" t="str">
        <f>"67410206293"</f>
        <v>67410206293</v>
      </c>
      <c r="C1760" s="7">
        <v>3990</v>
      </c>
    </row>
    <row r="1761" spans="1:3" x14ac:dyDescent="0.3">
      <c r="A1761" s="1" t="str">
        <f>"67410206298"</f>
        <v>67410206298</v>
      </c>
      <c r="C1761" s="7">
        <v>3990</v>
      </c>
    </row>
    <row r="1762" spans="1:3" x14ac:dyDescent="0.3">
      <c r="A1762" s="1" t="str">
        <f>"67410306842"</f>
        <v>67410306842</v>
      </c>
      <c r="C1762" s="7">
        <v>6600</v>
      </c>
    </row>
    <row r="1763" spans="1:3" x14ac:dyDescent="0.3">
      <c r="A1763" s="1" t="str">
        <f>"67410306847"</f>
        <v>67410306847</v>
      </c>
      <c r="C1763" s="7">
        <v>4850</v>
      </c>
    </row>
    <row r="1764" spans="1:3" x14ac:dyDescent="0.3">
      <c r="A1764" s="1" t="str">
        <f>"67410406442"</f>
        <v>67410406442</v>
      </c>
      <c r="C1764" s="7">
        <v>3240</v>
      </c>
    </row>
    <row r="1765" spans="1:3" x14ac:dyDescent="0.3">
      <c r="A1765" s="1" t="str">
        <f>"67410506430"</f>
        <v>67410506430</v>
      </c>
      <c r="C1765" s="7">
        <v>6560</v>
      </c>
    </row>
    <row r="1766" spans="1:3" x14ac:dyDescent="0.3">
      <c r="A1766" s="1" t="str">
        <f>"67411906205"</f>
        <v>67411906205</v>
      </c>
      <c r="C1766" s="7">
        <v>1800</v>
      </c>
    </row>
    <row r="1767" spans="1:3" x14ac:dyDescent="0.3">
      <c r="A1767" s="1" t="str">
        <f>"67411906298"</f>
        <v>67411906298</v>
      </c>
      <c r="C1767" s="7">
        <v>1800</v>
      </c>
    </row>
    <row r="1768" spans="1:3" x14ac:dyDescent="0.3">
      <c r="A1768" s="1" t="str">
        <f>"67412006637"</f>
        <v>67412006637</v>
      </c>
      <c r="C1768" s="7">
        <v>11515</v>
      </c>
    </row>
    <row r="1769" spans="1:3" x14ac:dyDescent="0.3">
      <c r="A1769" s="1" t="str">
        <f>"67412206437"</f>
        <v>67412206437</v>
      </c>
      <c r="C1769" s="7">
        <v>2395</v>
      </c>
    </row>
    <row r="1770" spans="1:3" x14ac:dyDescent="0.3">
      <c r="A1770" s="1" t="str">
        <f>"67412206442"</f>
        <v>67412206442</v>
      </c>
      <c r="C1770" s="7">
        <v>2560</v>
      </c>
    </row>
    <row r="1771" spans="1:3" x14ac:dyDescent="0.3">
      <c r="A1771" s="1" t="str">
        <f>"67412306298"</f>
        <v>67412306298</v>
      </c>
      <c r="C1771" s="7">
        <v>3605</v>
      </c>
    </row>
    <row r="1772" spans="1:3" x14ac:dyDescent="0.3">
      <c r="A1772" s="1" t="str">
        <f>"67412406230"</f>
        <v>67412406230</v>
      </c>
      <c r="C1772" s="7">
        <v>1615</v>
      </c>
    </row>
    <row r="1773" spans="1:3" x14ac:dyDescent="0.3">
      <c r="A1773" s="1" t="str">
        <f>"67412806642"</f>
        <v>67412806642</v>
      </c>
      <c r="C1773" s="7">
        <v>4350</v>
      </c>
    </row>
    <row r="1774" spans="1:3" x14ac:dyDescent="0.3">
      <c r="A1774" s="1" t="str">
        <f>"67413406237"</f>
        <v>67413406237</v>
      </c>
      <c r="C1774" s="7">
        <v>3230</v>
      </c>
    </row>
    <row r="1775" spans="1:3" x14ac:dyDescent="0.3">
      <c r="A1775" s="1" t="str">
        <f>"67413706405"</f>
        <v>67413706405</v>
      </c>
      <c r="C1775" s="7">
        <v>2500</v>
      </c>
    </row>
    <row r="1776" spans="1:3" x14ac:dyDescent="0.3">
      <c r="A1776" s="1" t="str">
        <f>"67413706447"</f>
        <v>67413706447</v>
      </c>
      <c r="C1776" s="7">
        <v>2500</v>
      </c>
    </row>
    <row r="1777" spans="1:3" x14ac:dyDescent="0.3">
      <c r="A1777" s="1" t="str">
        <f>"67413906205"</f>
        <v>67413906205</v>
      </c>
      <c r="C1777" s="7">
        <v>1990</v>
      </c>
    </row>
    <row r="1778" spans="1:3" x14ac:dyDescent="0.3">
      <c r="A1778" s="1" t="str">
        <f>"67414105087"</f>
        <v>67414105087</v>
      </c>
      <c r="C1778" s="7">
        <v>3190</v>
      </c>
    </row>
    <row r="1779" spans="1:3" x14ac:dyDescent="0.3">
      <c r="A1779" s="1" t="str">
        <f>"67414606442"</f>
        <v>67414606442</v>
      </c>
      <c r="C1779" s="7">
        <v>2980</v>
      </c>
    </row>
    <row r="1780" spans="1:3" x14ac:dyDescent="0.3">
      <c r="A1780" s="1" t="str">
        <f>"67414706465"</f>
        <v>67414706465</v>
      </c>
      <c r="C1780" s="7">
        <v>2350</v>
      </c>
    </row>
    <row r="1781" spans="1:3" x14ac:dyDescent="0.3">
      <c r="A1781" s="1" t="str">
        <f>"67415205042"</f>
        <v>67415205042</v>
      </c>
      <c r="C1781" s="7">
        <v>6730</v>
      </c>
    </row>
    <row r="1782" spans="1:3" x14ac:dyDescent="0.3">
      <c r="A1782" s="1" t="str">
        <f>"67415506742"</f>
        <v>67415506742</v>
      </c>
      <c r="C1782" s="7">
        <v>4920</v>
      </c>
    </row>
    <row r="1783" spans="1:3" x14ac:dyDescent="0.3">
      <c r="A1783" s="1" t="str">
        <f>"67415603047"</f>
        <v>67415603047</v>
      </c>
      <c r="C1783" s="7">
        <v>3840</v>
      </c>
    </row>
    <row r="1784" spans="1:3" x14ac:dyDescent="0.3">
      <c r="A1784" s="1" t="str">
        <f>"67415603060"</f>
        <v>67415603060</v>
      </c>
      <c r="C1784" s="7">
        <v>3840</v>
      </c>
    </row>
    <row r="1785" spans="1:3" x14ac:dyDescent="0.3">
      <c r="A1785" s="1" t="str">
        <f>"67415706460"</f>
        <v>67415706460</v>
      </c>
      <c r="C1785" s="7">
        <v>1650</v>
      </c>
    </row>
    <row r="1786" spans="1:3" x14ac:dyDescent="0.3">
      <c r="A1786" s="1" t="str">
        <f>"67422106530"</f>
        <v>67422106530</v>
      </c>
      <c r="C1786" s="7">
        <v>2040</v>
      </c>
    </row>
    <row r="1787" spans="1:3" x14ac:dyDescent="0.3">
      <c r="A1787" s="1" t="str">
        <f>"67422106565"</f>
        <v>67422106565</v>
      </c>
      <c r="C1787" s="7">
        <v>2040</v>
      </c>
    </row>
    <row r="1788" spans="1:3" x14ac:dyDescent="0.3">
      <c r="A1788" s="1" t="str">
        <f>"67423106230"</f>
        <v>67423106230</v>
      </c>
      <c r="C1788" s="7">
        <v>1500</v>
      </c>
    </row>
    <row r="1789" spans="1:3" x14ac:dyDescent="0.3">
      <c r="A1789" s="1" t="str">
        <f>"67423106460"</f>
        <v>67423106460</v>
      </c>
      <c r="C1789" s="7">
        <v>1140</v>
      </c>
    </row>
    <row r="1790" spans="1:3" x14ac:dyDescent="0.3">
      <c r="A1790" s="1" t="str">
        <f>"67423205060"</f>
        <v>67423205060</v>
      </c>
      <c r="C1790" s="7">
        <v>1250</v>
      </c>
    </row>
    <row r="1791" spans="1:3" x14ac:dyDescent="0.3">
      <c r="A1791" s="1" t="str">
        <f>"67423205065"</f>
        <v>67423205065</v>
      </c>
      <c r="C1791" s="7">
        <v>1615</v>
      </c>
    </row>
    <row r="1792" spans="1:3" x14ac:dyDescent="0.3">
      <c r="A1792" s="1" t="str">
        <f>"67424806405"</f>
        <v>67424806405</v>
      </c>
      <c r="C1792" s="7">
        <v>1300</v>
      </c>
    </row>
    <row r="1793" spans="1:3" x14ac:dyDescent="0.3">
      <c r="A1793" s="1" t="str">
        <f>"67425108047"</f>
        <v>67425108047</v>
      </c>
      <c r="C1793" s="7">
        <v>2385</v>
      </c>
    </row>
    <row r="1794" spans="1:3" x14ac:dyDescent="0.3">
      <c r="A1794" s="1" t="str">
        <f>"67425108098"</f>
        <v>67425108098</v>
      </c>
      <c r="C1794" s="7">
        <v>2845</v>
      </c>
    </row>
    <row r="1795" spans="1:3" x14ac:dyDescent="0.3">
      <c r="A1795" s="1" t="str">
        <f>"67425305060"</f>
        <v>67425305060</v>
      </c>
      <c r="C1795" s="7">
        <v>1450</v>
      </c>
    </row>
    <row r="1796" spans="1:3" x14ac:dyDescent="0.3">
      <c r="A1796" s="1" t="str">
        <f>"67425408065"</f>
        <v>67425408065</v>
      </c>
      <c r="C1796" s="7">
        <v>2940</v>
      </c>
    </row>
    <row r="1797" spans="1:3" x14ac:dyDescent="0.3">
      <c r="A1797" s="1" t="str">
        <f>"67426206287"</f>
        <v>67426206287</v>
      </c>
      <c r="C1797" s="7">
        <v>3040</v>
      </c>
    </row>
    <row r="1798" spans="1:3" x14ac:dyDescent="0.3">
      <c r="A1798" s="1" t="str">
        <f>"67426806260"</f>
        <v>67426806260</v>
      </c>
      <c r="C1798" s="7">
        <v>1140</v>
      </c>
    </row>
    <row r="1799" spans="1:3" x14ac:dyDescent="0.3">
      <c r="A1799" s="1" t="str">
        <f>"67427106465"</f>
        <v>67427106465</v>
      </c>
      <c r="C1799" s="7">
        <v>2860</v>
      </c>
    </row>
    <row r="1800" spans="1:3" x14ac:dyDescent="0.3">
      <c r="A1800" s="1" t="str">
        <f>"67427207687"</f>
        <v>67427207687</v>
      </c>
      <c r="C1800" s="7">
        <v>1990</v>
      </c>
    </row>
    <row r="1801" spans="1:3" x14ac:dyDescent="0.3">
      <c r="A1801" s="1" t="str">
        <f>"67427906287"</f>
        <v>67427906287</v>
      </c>
      <c r="C1801" s="7">
        <v>3500</v>
      </c>
    </row>
    <row r="1802" spans="1:3" x14ac:dyDescent="0.3">
      <c r="A1802" s="1" t="str">
        <f>"67428008047"</f>
        <v>67428008047</v>
      </c>
      <c r="C1802" s="7">
        <v>3300</v>
      </c>
    </row>
    <row r="1803" spans="1:3" x14ac:dyDescent="0.3">
      <c r="A1803" s="1" t="str">
        <f>"67430508592"</f>
        <v>67430508592</v>
      </c>
      <c r="C1803" s="7">
        <v>2065</v>
      </c>
    </row>
    <row r="1804" spans="1:3" x14ac:dyDescent="0.3">
      <c r="A1804" s="1" t="str">
        <f>"67430606447"</f>
        <v>67430606447</v>
      </c>
      <c r="C1804" s="7">
        <v>3280</v>
      </c>
    </row>
    <row r="1805" spans="1:3" x14ac:dyDescent="0.3">
      <c r="A1805" s="1" t="str">
        <f>"67430606460"</f>
        <v>67430606460</v>
      </c>
      <c r="C1805" s="7">
        <v>2405</v>
      </c>
    </row>
    <row r="1806" spans="1:3" x14ac:dyDescent="0.3">
      <c r="A1806" s="1" t="str">
        <f>"67431306383"</f>
        <v>67431306383</v>
      </c>
      <c r="C1806" s="7">
        <v>1155</v>
      </c>
    </row>
    <row r="1807" spans="1:3" x14ac:dyDescent="0.3">
      <c r="A1807" s="1" t="str">
        <f>"67431306398"</f>
        <v>67431306398</v>
      </c>
      <c r="C1807" s="7">
        <v>895</v>
      </c>
    </row>
    <row r="1808" spans="1:3" x14ac:dyDescent="0.3">
      <c r="A1808" s="1" t="str">
        <f>"67431503047"</f>
        <v>67431503047</v>
      </c>
      <c r="C1808" s="7">
        <v>2040</v>
      </c>
    </row>
    <row r="1809" spans="1:3" x14ac:dyDescent="0.3">
      <c r="A1809" s="1" t="str">
        <f>"67431503060"</f>
        <v>67431503060</v>
      </c>
      <c r="C1809" s="7">
        <v>1440</v>
      </c>
    </row>
    <row r="1810" spans="1:3" x14ac:dyDescent="0.3">
      <c r="A1810" s="1" t="str">
        <f>"67431503065"</f>
        <v>67431503065</v>
      </c>
      <c r="C1810" s="7">
        <v>1440</v>
      </c>
    </row>
    <row r="1811" spans="1:3" x14ac:dyDescent="0.3">
      <c r="A1811" s="1" t="str">
        <f>"67431605564"</f>
        <v>67431605564</v>
      </c>
      <c r="C1811" s="7">
        <v>945</v>
      </c>
    </row>
    <row r="1812" spans="1:3" x14ac:dyDescent="0.3">
      <c r="A1812" s="1" t="str">
        <f>"67440108883"</f>
        <v>67440108883</v>
      </c>
      <c r="C1812" s="7">
        <v>1785</v>
      </c>
    </row>
    <row r="1813" spans="1:3" x14ac:dyDescent="0.3">
      <c r="A1813" s="1" t="str">
        <f>"67440706447"</f>
        <v>67440706447</v>
      </c>
      <c r="C1813" s="7">
        <v>2700</v>
      </c>
    </row>
    <row r="1814" spans="1:3" x14ac:dyDescent="0.3">
      <c r="A1814" s="1" t="str">
        <f>"67441603895"</f>
        <v>67441603895</v>
      </c>
      <c r="C1814" s="7">
        <v>2645</v>
      </c>
    </row>
    <row r="1815" spans="1:3" x14ac:dyDescent="0.3">
      <c r="A1815" s="1" t="str">
        <f>"67442808847"</f>
        <v>67442808847</v>
      </c>
      <c r="C1815" s="7">
        <v>3165</v>
      </c>
    </row>
    <row r="1816" spans="1:3" x14ac:dyDescent="0.3">
      <c r="A1816" s="1" t="str">
        <f>"67443808060"</f>
        <v>67443808060</v>
      </c>
      <c r="C1816" s="7">
        <v>1250</v>
      </c>
    </row>
    <row r="1817" spans="1:3" x14ac:dyDescent="0.3">
      <c r="A1817" s="1" t="str">
        <f>"67444208083"</f>
        <v>67444208083</v>
      </c>
      <c r="C1817" s="7">
        <v>2665</v>
      </c>
    </row>
    <row r="1818" spans="1:3" x14ac:dyDescent="0.3">
      <c r="A1818" s="1" t="str">
        <f>"67444506465"</f>
        <v>67444506465</v>
      </c>
      <c r="C1818" s="7">
        <v>2890</v>
      </c>
    </row>
    <row r="1819" spans="1:3" x14ac:dyDescent="0.3">
      <c r="A1819" s="1" t="str">
        <f>"67444608005"</f>
        <v>67444608005</v>
      </c>
      <c r="C1819" s="7">
        <v>1295</v>
      </c>
    </row>
    <row r="1820" spans="1:3" x14ac:dyDescent="0.3">
      <c r="A1820" s="1" t="str">
        <f>"67444708005"</f>
        <v>67444708005</v>
      </c>
      <c r="C1820" s="7">
        <v>2440</v>
      </c>
    </row>
    <row r="1821" spans="1:3" x14ac:dyDescent="0.3">
      <c r="A1821" s="1" t="str">
        <f>"67444708065"</f>
        <v>67444708065</v>
      </c>
      <c r="C1821" s="7">
        <v>2440</v>
      </c>
    </row>
    <row r="1822" spans="1:3" x14ac:dyDescent="0.3">
      <c r="A1822" s="1" t="str">
        <f>"67444817760"</f>
        <v>67444817760</v>
      </c>
      <c r="C1822" s="7">
        <v>2400</v>
      </c>
    </row>
    <row r="1823" spans="1:3" x14ac:dyDescent="0.3">
      <c r="A1823" s="1" t="str">
        <f>"67444908060"</f>
        <v>67444908060</v>
      </c>
      <c r="C1823" s="7">
        <v>3400</v>
      </c>
    </row>
    <row r="1824" spans="1:3" x14ac:dyDescent="0.3">
      <c r="A1824" s="1" t="str">
        <f>"67446705005"</f>
        <v>67446705005</v>
      </c>
      <c r="C1824" s="7">
        <v>2940</v>
      </c>
    </row>
    <row r="1825" spans="1:3" x14ac:dyDescent="0.3">
      <c r="A1825" s="1" t="str">
        <f>"67446705065"</f>
        <v>67446705065</v>
      </c>
      <c r="C1825" s="7">
        <v>2940</v>
      </c>
    </row>
    <row r="1826" spans="1:3" x14ac:dyDescent="0.3">
      <c r="A1826" s="1" t="str">
        <f>"67473404847"</f>
        <v>67473404847</v>
      </c>
      <c r="C1826" s="7">
        <v>3170</v>
      </c>
    </row>
    <row r="1827" spans="1:3" x14ac:dyDescent="0.3">
      <c r="A1827" s="1" t="str">
        <f>"67475105098"</f>
        <v>67475105098</v>
      </c>
      <c r="C1827" s="7">
        <v>3140</v>
      </c>
    </row>
    <row r="1828" spans="1:3" x14ac:dyDescent="0.3">
      <c r="A1828" s="1" t="str">
        <f>"67480306398"</f>
        <v>67480306398</v>
      </c>
      <c r="C1828" s="7">
        <v>3105</v>
      </c>
    </row>
    <row r="1829" spans="1:3" x14ac:dyDescent="0.3">
      <c r="A1829" s="1" t="str">
        <f>"67480406298"</f>
        <v>67480406298</v>
      </c>
      <c r="C1829" s="7">
        <v>3475</v>
      </c>
    </row>
    <row r="1830" spans="1:3" x14ac:dyDescent="0.3">
      <c r="A1830" s="1" t="str">
        <f>"67480806293"</f>
        <v>67480806293</v>
      </c>
      <c r="C1830" s="7">
        <v>2695</v>
      </c>
    </row>
    <row r="1831" spans="1:3" x14ac:dyDescent="0.3">
      <c r="A1831" s="1" t="str">
        <f>"67481106293"</f>
        <v>67481106293</v>
      </c>
      <c r="C1831" s="7">
        <v>3940</v>
      </c>
    </row>
    <row r="1832" spans="1:3" x14ac:dyDescent="0.3">
      <c r="A1832" s="1" t="str">
        <f>"67481106330"</f>
        <v>67481106330</v>
      </c>
      <c r="C1832" s="7">
        <v>4630</v>
      </c>
    </row>
    <row r="1833" spans="1:3" x14ac:dyDescent="0.3">
      <c r="A1833" s="1" t="str">
        <f>"67481206437"</f>
        <v>67481206437</v>
      </c>
      <c r="C1833" s="7">
        <v>6890</v>
      </c>
    </row>
    <row r="1834" spans="1:3" x14ac:dyDescent="0.3">
      <c r="A1834" s="1" t="str">
        <f>"67481406447"</f>
        <v>67481406447</v>
      </c>
      <c r="C1834" s="7">
        <v>6525</v>
      </c>
    </row>
    <row r="1835" spans="1:3" x14ac:dyDescent="0.3">
      <c r="A1835" s="1" t="str">
        <f>"67490608130"</f>
        <v>67490608130</v>
      </c>
      <c r="C1835" s="7">
        <v>1640</v>
      </c>
    </row>
    <row r="1836" spans="1:3" x14ac:dyDescent="0.3">
      <c r="A1836" s="1" t="str">
        <f>"67490908037"</f>
        <v>67490908037</v>
      </c>
      <c r="C1836" s="7">
        <v>2485</v>
      </c>
    </row>
    <row r="1837" spans="1:3" x14ac:dyDescent="0.3">
      <c r="A1837" s="1" t="str">
        <f>"67493108030"</f>
        <v>67493108030</v>
      </c>
      <c r="C1837" s="7">
        <v>1660</v>
      </c>
    </row>
    <row r="1838" spans="1:3" x14ac:dyDescent="0.3">
      <c r="A1838" s="1" t="str">
        <f>"67493108060"</f>
        <v>67493108060</v>
      </c>
      <c r="C1838" s="7">
        <v>1600</v>
      </c>
    </row>
    <row r="1839" spans="1:3" x14ac:dyDescent="0.3">
      <c r="A1839" s="1" t="str">
        <f>"67494803433"</f>
        <v>67494803433</v>
      </c>
      <c r="C1839" s="7">
        <v>1545</v>
      </c>
    </row>
    <row r="1840" spans="1:3" x14ac:dyDescent="0.3">
      <c r="A1840" s="1" t="str">
        <f>"67494803447"</f>
        <v>67494803447</v>
      </c>
      <c r="C1840" s="7">
        <v>1070</v>
      </c>
    </row>
    <row r="1841" spans="1:3" x14ac:dyDescent="0.3">
      <c r="A1841" s="1" t="str">
        <f>"67495206737"</f>
        <v>67495206737</v>
      </c>
      <c r="C1841" s="7">
        <v>2700</v>
      </c>
    </row>
    <row r="1842" spans="1:3" x14ac:dyDescent="0.3">
      <c r="A1842" s="1" t="str">
        <f>"67495405047"</f>
        <v>67495405047</v>
      </c>
      <c r="C1842" s="7">
        <v>2080</v>
      </c>
    </row>
    <row r="1843" spans="1:3" x14ac:dyDescent="0.3">
      <c r="A1843" s="1" t="str">
        <f>"67495608065"</f>
        <v>67495608065</v>
      </c>
      <c r="C1843" s="7">
        <v>2565</v>
      </c>
    </row>
    <row r="1844" spans="1:3" x14ac:dyDescent="0.3">
      <c r="A1844" s="1" t="str">
        <f>"67497207687"</f>
        <v>67497207687</v>
      </c>
      <c r="C1844" s="7">
        <v>1155</v>
      </c>
    </row>
    <row r="1845" spans="1:3" x14ac:dyDescent="0.3">
      <c r="A1845" s="1" t="str">
        <f>"67497508030"</f>
        <v>67497508030</v>
      </c>
      <c r="C1845" s="7">
        <v>2835</v>
      </c>
    </row>
    <row r="1846" spans="1:3" x14ac:dyDescent="0.3">
      <c r="A1846" s="1" t="str">
        <f>"67497508047"</f>
        <v>67497508047</v>
      </c>
      <c r="C1846" s="7">
        <v>2835</v>
      </c>
    </row>
    <row r="1847" spans="1:3" x14ac:dyDescent="0.3">
      <c r="A1847" s="1" t="str">
        <f>"67499008065"</f>
        <v>67499008065</v>
      </c>
      <c r="C1847" s="7">
        <v>1640</v>
      </c>
    </row>
    <row r="1848" spans="1:3" x14ac:dyDescent="0.3">
      <c r="A1848" s="1" t="str">
        <f>"67510208060"</f>
        <v>67510208060</v>
      </c>
      <c r="C1848" s="7">
        <v>1170</v>
      </c>
    </row>
    <row r="1849" spans="1:3" x14ac:dyDescent="0.3">
      <c r="A1849" s="1" t="str">
        <f>"67512404838"</f>
        <v>67512404838</v>
      </c>
      <c r="C1849" s="7">
        <v>5700</v>
      </c>
    </row>
    <row r="1850" spans="1:3" x14ac:dyDescent="0.3">
      <c r="A1850" s="1" t="str">
        <f>"67512408398"</f>
        <v>67512408398</v>
      </c>
      <c r="C1850" s="7">
        <v>5350</v>
      </c>
    </row>
    <row r="1851" spans="1:3" x14ac:dyDescent="0.3">
      <c r="A1851" s="1" t="str">
        <f>"67513106702"</f>
        <v>67513106702</v>
      </c>
      <c r="C1851" s="7">
        <v>2970</v>
      </c>
    </row>
    <row r="1852" spans="1:3" x14ac:dyDescent="0.3">
      <c r="A1852" s="1" t="str">
        <f>"67513504838"</f>
        <v>67513504838</v>
      </c>
      <c r="C1852" s="7">
        <v>6860</v>
      </c>
    </row>
    <row r="1853" spans="1:3" x14ac:dyDescent="0.3">
      <c r="A1853" s="1" t="str">
        <f>"67513704047"</f>
        <v>67513704047</v>
      </c>
      <c r="C1853" s="7">
        <v>2200</v>
      </c>
    </row>
    <row r="1854" spans="1:3" x14ac:dyDescent="0.3">
      <c r="A1854" s="1" t="str">
        <f>"67513704098"</f>
        <v>67513704098</v>
      </c>
      <c r="C1854" s="7">
        <v>2040</v>
      </c>
    </row>
    <row r="1855" spans="1:3" x14ac:dyDescent="0.3">
      <c r="A1855" s="1" t="str">
        <f>"67514007283"</f>
        <v>67514007283</v>
      </c>
      <c r="C1855" s="7">
        <v>2665</v>
      </c>
    </row>
    <row r="1856" spans="1:3" x14ac:dyDescent="0.3">
      <c r="A1856" s="1" t="str">
        <f>"67515506483"</f>
        <v>67515506483</v>
      </c>
      <c r="C1856" s="7">
        <v>1820</v>
      </c>
    </row>
    <row r="1857" spans="1:3" x14ac:dyDescent="0.3">
      <c r="A1857" s="1" t="str">
        <f>"67515800065"</f>
        <v>67515800065</v>
      </c>
      <c r="C1857" s="7">
        <v>1500</v>
      </c>
    </row>
    <row r="1858" spans="1:3" x14ac:dyDescent="0.3">
      <c r="A1858" s="1" t="str">
        <f>"67516408075"</f>
        <v>67516408075</v>
      </c>
      <c r="C1858" s="7">
        <v>2315</v>
      </c>
    </row>
    <row r="1859" spans="1:3" x14ac:dyDescent="0.3">
      <c r="A1859" s="1" t="str">
        <f>"67516606460"</f>
        <v>67516606460</v>
      </c>
      <c r="C1859" s="7">
        <v>2380</v>
      </c>
    </row>
    <row r="1860" spans="1:3" x14ac:dyDescent="0.3">
      <c r="A1860" s="1" t="str">
        <f>"67517505687"</f>
        <v>67517505687</v>
      </c>
      <c r="C1860" s="7">
        <v>1400</v>
      </c>
    </row>
    <row r="1861" spans="1:3" x14ac:dyDescent="0.3">
      <c r="A1861" s="1" t="str">
        <f>"67518206205"</f>
        <v>67518206205</v>
      </c>
      <c r="C1861" s="7">
        <v>1490</v>
      </c>
    </row>
    <row r="1862" spans="1:3" x14ac:dyDescent="0.3">
      <c r="A1862" s="1" t="str">
        <f>"67518306565"</f>
        <v>67518306565</v>
      </c>
      <c r="C1862" s="7">
        <v>2600</v>
      </c>
    </row>
    <row r="1863" spans="1:3" x14ac:dyDescent="0.3">
      <c r="A1863" s="1" t="str">
        <f>"67519006247"</f>
        <v>67519006247</v>
      </c>
      <c r="C1863" s="7">
        <v>1940</v>
      </c>
    </row>
    <row r="1864" spans="1:3" x14ac:dyDescent="0.3">
      <c r="A1864" s="1" t="str">
        <f>"67519006265"</f>
        <v>67519006265</v>
      </c>
      <c r="C1864" s="7">
        <v>1615</v>
      </c>
    </row>
    <row r="1865" spans="1:3" x14ac:dyDescent="0.3">
      <c r="A1865" s="1" t="str">
        <f>"67519405847"</f>
        <v>67519405847</v>
      </c>
      <c r="C1865" s="7">
        <v>3965</v>
      </c>
    </row>
    <row r="1866" spans="1:3" x14ac:dyDescent="0.3">
      <c r="A1866" s="1" t="str">
        <f>"67550108547"</f>
        <v>67550108547</v>
      </c>
      <c r="C1866" s="7">
        <v>1400</v>
      </c>
    </row>
    <row r="1867" spans="1:3" x14ac:dyDescent="0.3">
      <c r="A1867" s="1" t="str">
        <f>"67550806465"</f>
        <v>67550806465</v>
      </c>
      <c r="C1867" s="7">
        <v>1840</v>
      </c>
    </row>
    <row r="1868" spans="1:3" x14ac:dyDescent="0.3">
      <c r="A1868" s="1" t="str">
        <f>"67551006424"</f>
        <v>67551006424</v>
      </c>
      <c r="C1868" s="7">
        <v>2000</v>
      </c>
    </row>
    <row r="1869" spans="1:3" x14ac:dyDescent="0.3">
      <c r="A1869" s="1" t="str">
        <f>"67551006483"</f>
        <v>67551006483</v>
      </c>
      <c r="C1869" s="7">
        <v>1820</v>
      </c>
    </row>
    <row r="1870" spans="1:3" x14ac:dyDescent="0.3">
      <c r="A1870" s="1" t="str">
        <f>"67551306224"</f>
        <v>67551306224</v>
      </c>
      <c r="C1870" s="7">
        <v>1770</v>
      </c>
    </row>
    <row r="1871" spans="1:3" x14ac:dyDescent="0.3">
      <c r="A1871" s="1" t="str">
        <f>"67551306230"</f>
        <v>67551306230</v>
      </c>
      <c r="C1871" s="7">
        <v>1770</v>
      </c>
    </row>
    <row r="1872" spans="1:3" x14ac:dyDescent="0.3">
      <c r="A1872" s="1" t="str">
        <f>"67551506247"</f>
        <v>67551506247</v>
      </c>
      <c r="C1872" s="7">
        <v>2240</v>
      </c>
    </row>
    <row r="1873" spans="1:3" x14ac:dyDescent="0.3">
      <c r="A1873" s="1" t="str">
        <f>"67552806483"</f>
        <v>67552806483</v>
      </c>
      <c r="C1873" s="7">
        <v>1915</v>
      </c>
    </row>
    <row r="1874" spans="1:3" x14ac:dyDescent="0.3">
      <c r="A1874" s="1" t="str">
        <f>"67553806460"</f>
        <v>67553806460</v>
      </c>
      <c r="C1874" s="7">
        <v>1405</v>
      </c>
    </row>
    <row r="1875" spans="1:3" x14ac:dyDescent="0.3">
      <c r="A1875" s="1" t="str">
        <f>"67554206265"</f>
        <v>67554206265</v>
      </c>
      <c r="C1875" s="7">
        <v>2970</v>
      </c>
    </row>
    <row r="1876" spans="1:3" x14ac:dyDescent="0.3">
      <c r="A1876" s="1" t="str">
        <f>"67555806260"</f>
        <v>67555806260</v>
      </c>
      <c r="C1876" s="7">
        <v>985</v>
      </c>
    </row>
    <row r="1877" spans="1:3" x14ac:dyDescent="0.3">
      <c r="A1877" s="1" t="str">
        <f>"67555806293"</f>
        <v>67555806293</v>
      </c>
      <c r="C1877" s="7">
        <v>985</v>
      </c>
    </row>
    <row r="1878" spans="1:3" x14ac:dyDescent="0.3">
      <c r="A1878" s="1" t="str">
        <f>"67556806218"</f>
        <v>67556806218</v>
      </c>
      <c r="C1878" s="7">
        <v>2165</v>
      </c>
    </row>
    <row r="1879" spans="1:3" x14ac:dyDescent="0.3">
      <c r="A1879" s="1" t="str">
        <f>"67556806302"</f>
        <v>67556806302</v>
      </c>
      <c r="C1879" s="7">
        <v>2700</v>
      </c>
    </row>
    <row r="1880" spans="1:3" x14ac:dyDescent="0.3">
      <c r="A1880" s="1" t="str">
        <f>"67557006237"</f>
        <v>67557006237</v>
      </c>
      <c r="C1880" s="7">
        <v>5330</v>
      </c>
    </row>
    <row r="1881" spans="1:3" x14ac:dyDescent="0.3">
      <c r="A1881" s="1" t="str">
        <f>"67557705224"</f>
        <v>67557705224</v>
      </c>
      <c r="C1881" s="7">
        <v>1850</v>
      </c>
    </row>
    <row r="1882" spans="1:3" x14ac:dyDescent="0.3">
      <c r="A1882" s="1" t="str">
        <f>"67557822047"</f>
        <v>67557822047</v>
      </c>
      <c r="C1882" s="7">
        <v>4705</v>
      </c>
    </row>
    <row r="1883" spans="1:3" x14ac:dyDescent="0.3">
      <c r="A1883" s="1" t="str">
        <f>"67557822065"</f>
        <v>67557822065</v>
      </c>
      <c r="C1883" s="7">
        <v>6825</v>
      </c>
    </row>
    <row r="1884" spans="1:3" x14ac:dyDescent="0.3">
      <c r="A1884" s="1" t="str">
        <f>"67557905060"</f>
        <v>67557905060</v>
      </c>
      <c r="C1884" s="7">
        <v>1200</v>
      </c>
    </row>
    <row r="1885" spans="1:3" x14ac:dyDescent="0.3">
      <c r="A1885" s="1" t="str">
        <f>"67558005247"</f>
        <v>67558005247</v>
      </c>
      <c r="C1885" s="7">
        <v>3040</v>
      </c>
    </row>
    <row r="1886" spans="1:3" x14ac:dyDescent="0.3">
      <c r="A1886" s="1" t="str">
        <f>"67558005260"</f>
        <v>67558005260</v>
      </c>
      <c r="C1886" s="7">
        <v>2825</v>
      </c>
    </row>
    <row r="1887" spans="1:3" x14ac:dyDescent="0.3">
      <c r="A1887" s="1" t="str">
        <f>"67630404093"</f>
        <v>67630404093</v>
      </c>
      <c r="C1887" s="7">
        <v>6440</v>
      </c>
    </row>
    <row r="1888" spans="1:3" x14ac:dyDescent="0.3">
      <c r="A1888" s="1" t="str">
        <f>"67641306479"</f>
        <v>67641306479</v>
      </c>
      <c r="C1888" s="7">
        <v>3105</v>
      </c>
    </row>
    <row r="1889" spans="1:3" x14ac:dyDescent="0.3">
      <c r="A1889" s="1" t="str">
        <f>"67642509087"</f>
        <v>67642509087</v>
      </c>
      <c r="C1889" s="7">
        <v>1610</v>
      </c>
    </row>
    <row r="1890" spans="1:3" x14ac:dyDescent="0.3">
      <c r="A1890" s="1" t="str">
        <f>"67642509098"</f>
        <v>67642509098</v>
      </c>
      <c r="C1890" s="7">
        <v>1610</v>
      </c>
    </row>
    <row r="1891" spans="1:3" x14ac:dyDescent="0.3">
      <c r="A1891" s="1" t="str">
        <f>"67642906030"</f>
        <v>67642906030</v>
      </c>
      <c r="C1891" s="7">
        <v>2195</v>
      </c>
    </row>
    <row r="1892" spans="1:3" x14ac:dyDescent="0.3">
      <c r="A1892" s="1" t="str">
        <f>"67642906079"</f>
        <v>67642906079</v>
      </c>
      <c r="C1892" s="7">
        <v>2565</v>
      </c>
    </row>
    <row r="1893" spans="1:3" x14ac:dyDescent="0.3">
      <c r="A1893" s="1" t="str">
        <f>"67643503479"</f>
        <v>67643503479</v>
      </c>
      <c r="C1893" s="7">
        <v>1595</v>
      </c>
    </row>
    <row r="1894" spans="1:3" x14ac:dyDescent="0.3">
      <c r="A1894" s="1" t="str">
        <f>"67643705065"</f>
        <v>67643705065</v>
      </c>
      <c r="C1894" s="7">
        <v>3190</v>
      </c>
    </row>
    <row r="1895" spans="1:3" x14ac:dyDescent="0.3">
      <c r="A1895" s="1" t="str">
        <f>"67644006452"</f>
        <v>67644006452</v>
      </c>
      <c r="C1895" s="7">
        <v>2340</v>
      </c>
    </row>
    <row r="1896" spans="1:3" x14ac:dyDescent="0.3">
      <c r="A1896" s="1" t="str">
        <f>"67644006461"</f>
        <v>67644006461</v>
      </c>
      <c r="C1896" s="7">
        <v>2340</v>
      </c>
    </row>
    <row r="1897" spans="1:3" x14ac:dyDescent="0.3">
      <c r="A1897" s="1" t="str">
        <f>"67644206447"</f>
        <v>67644206447</v>
      </c>
      <c r="C1897" s="7">
        <v>1810</v>
      </c>
    </row>
    <row r="1898" spans="1:3" x14ac:dyDescent="0.3">
      <c r="A1898" s="1" t="str">
        <f>"67644302561"</f>
        <v>67644302561</v>
      </c>
      <c r="C1898" s="7">
        <v>3665</v>
      </c>
    </row>
    <row r="1899" spans="1:3" x14ac:dyDescent="0.3">
      <c r="A1899" s="1" t="str">
        <f>"67644302565"</f>
        <v>67644302565</v>
      </c>
      <c r="C1899" s="7">
        <v>2895</v>
      </c>
    </row>
    <row r="1900" spans="1:3" x14ac:dyDescent="0.3">
      <c r="A1900" s="1" t="str">
        <f>"67644302579"</f>
        <v>67644302579</v>
      </c>
      <c r="C1900" s="7">
        <v>3155</v>
      </c>
    </row>
    <row r="1901" spans="1:3" x14ac:dyDescent="0.3">
      <c r="A1901" s="1" t="str">
        <f>"67644407052"</f>
        <v>67644407052</v>
      </c>
      <c r="C1901" s="7">
        <v>1250</v>
      </c>
    </row>
    <row r="1902" spans="1:3" x14ac:dyDescent="0.3">
      <c r="A1902" s="1" t="str">
        <f>"67644407079"</f>
        <v>67644407079</v>
      </c>
      <c r="C1902" s="7">
        <v>1230</v>
      </c>
    </row>
    <row r="1903" spans="1:3" x14ac:dyDescent="0.3">
      <c r="A1903" s="1" t="str">
        <f>"67644604061"</f>
        <v>67644604061</v>
      </c>
      <c r="C1903" s="7">
        <v>12700</v>
      </c>
    </row>
    <row r="1904" spans="1:3" x14ac:dyDescent="0.3">
      <c r="A1904" s="1" t="str">
        <f>"67645606479"</f>
        <v>67645606479</v>
      </c>
      <c r="C1904" s="7">
        <v>1830</v>
      </c>
    </row>
    <row r="1905" spans="1:3" x14ac:dyDescent="0.3">
      <c r="A1905" s="1" t="str">
        <f>"67646305065"</f>
        <v>67646305065</v>
      </c>
      <c r="C1905" s="7">
        <v>2405</v>
      </c>
    </row>
    <row r="1906" spans="1:3" x14ac:dyDescent="0.3">
      <c r="A1906" s="1" t="str">
        <f>"67646806479"</f>
        <v>67646806479</v>
      </c>
      <c r="C1906" s="7">
        <v>2490</v>
      </c>
    </row>
    <row r="1907" spans="1:3" x14ac:dyDescent="0.3">
      <c r="A1907" s="1" t="str">
        <f>"67647206487"</f>
        <v>67647206487</v>
      </c>
      <c r="C1907" s="7">
        <v>2100</v>
      </c>
    </row>
    <row r="1908" spans="1:3" x14ac:dyDescent="0.3">
      <c r="A1908" s="1" t="str">
        <f>"67649509079"</f>
        <v>67649509079</v>
      </c>
      <c r="C1908" s="7">
        <v>2755</v>
      </c>
    </row>
    <row r="1909" spans="1:3" x14ac:dyDescent="0.3">
      <c r="A1909" s="1" t="str">
        <f>"67649509097"</f>
        <v>67649509097</v>
      </c>
      <c r="C1909" s="7">
        <v>2895</v>
      </c>
    </row>
    <row r="1910" spans="1:3" x14ac:dyDescent="0.3">
      <c r="A1910" s="1" t="str">
        <f>"67660608505"</f>
        <v>67660608505</v>
      </c>
      <c r="C1910" s="7">
        <v>1390</v>
      </c>
    </row>
    <row r="1911" spans="1:3" x14ac:dyDescent="0.3">
      <c r="A1911" s="1" t="str">
        <f>"67660608565"</f>
        <v>67660608565</v>
      </c>
      <c r="C1911" s="7">
        <v>1240</v>
      </c>
    </row>
    <row r="1912" spans="1:3" x14ac:dyDescent="0.3">
      <c r="A1912" s="1" t="str">
        <f>"67662709287"</f>
        <v>67662709287</v>
      </c>
      <c r="C1912" s="7">
        <v>1490</v>
      </c>
    </row>
    <row r="1913" spans="1:3" x14ac:dyDescent="0.3">
      <c r="A1913" s="1" t="str">
        <f>"67663905079"</f>
        <v>67663905079</v>
      </c>
      <c r="C1913" s="7">
        <v>3285</v>
      </c>
    </row>
    <row r="1914" spans="1:3" x14ac:dyDescent="0.3">
      <c r="A1914" s="1" t="str">
        <f>"67664204661"</f>
        <v>67664204661</v>
      </c>
      <c r="C1914" s="7">
        <v>3680</v>
      </c>
    </row>
    <row r="1915" spans="1:3" x14ac:dyDescent="0.3">
      <c r="A1915" s="1" t="str">
        <f>"67664803587"</f>
        <v>67664803587</v>
      </c>
      <c r="C1915" s="7">
        <v>2185</v>
      </c>
    </row>
    <row r="1916" spans="1:3" x14ac:dyDescent="0.3">
      <c r="A1916" s="1" t="str">
        <f>"67665706447"</f>
        <v>67665706447</v>
      </c>
      <c r="C1916" s="7">
        <v>1890</v>
      </c>
    </row>
    <row r="1917" spans="1:3" x14ac:dyDescent="0.3">
      <c r="A1917" s="1" t="str">
        <f>"67666406452"</f>
        <v>67666406452</v>
      </c>
      <c r="C1917" s="7">
        <v>2590</v>
      </c>
    </row>
    <row r="1918" spans="1:3" x14ac:dyDescent="0.3">
      <c r="A1918" s="1" t="str">
        <f>"67667509079"</f>
        <v>67667509079</v>
      </c>
      <c r="C1918" s="7">
        <v>2845</v>
      </c>
    </row>
    <row r="1919" spans="1:3" x14ac:dyDescent="0.3">
      <c r="A1919" s="1" t="str">
        <f>"67667903598"</f>
        <v>67667903598</v>
      </c>
      <c r="C1919" s="7">
        <v>2240</v>
      </c>
    </row>
    <row r="1920" spans="1:3" x14ac:dyDescent="0.3">
      <c r="A1920" s="1" t="str">
        <f>"67669305079"</f>
        <v>67669305079</v>
      </c>
      <c r="C1920" s="7">
        <v>2740</v>
      </c>
    </row>
    <row r="1921" spans="1:3" x14ac:dyDescent="0.3">
      <c r="A1921" s="1" t="str">
        <f>"67669603079"</f>
        <v>67669603079</v>
      </c>
      <c r="C1921" s="7">
        <v>2655</v>
      </c>
    </row>
    <row r="1922" spans="1:3" x14ac:dyDescent="0.3">
      <c r="A1922" s="1" t="str">
        <f>"67670806430"</f>
        <v>67670806430</v>
      </c>
      <c r="C1922" s="7">
        <v>5105</v>
      </c>
    </row>
    <row r="1923" spans="1:3" x14ac:dyDescent="0.3">
      <c r="A1923" s="1" t="str">
        <f>"67671303247"</f>
        <v>67671303247</v>
      </c>
      <c r="C1923" s="7">
        <v>1845</v>
      </c>
    </row>
    <row r="1924" spans="1:3" x14ac:dyDescent="0.3">
      <c r="A1924" s="1" t="str">
        <f>"67671304065"</f>
        <v>67671304065</v>
      </c>
      <c r="C1924" s="7">
        <v>1820</v>
      </c>
    </row>
    <row r="1925" spans="1:3" x14ac:dyDescent="0.3">
      <c r="A1925" s="1" t="str">
        <f>"67671304092"</f>
        <v>67671304092</v>
      </c>
      <c r="C1925" s="7">
        <v>1820</v>
      </c>
    </row>
    <row r="1926" spans="1:3" x14ac:dyDescent="0.3">
      <c r="A1926" s="1" t="str">
        <f>"67671705042"</f>
        <v>67671705042</v>
      </c>
      <c r="C1926" s="7">
        <v>5415</v>
      </c>
    </row>
    <row r="1927" spans="1:3" x14ac:dyDescent="0.3">
      <c r="A1927" s="1" t="str">
        <f>"67671906437"</f>
        <v>67671906437</v>
      </c>
      <c r="C1927" s="7">
        <v>1540</v>
      </c>
    </row>
    <row r="1928" spans="1:3" x14ac:dyDescent="0.3">
      <c r="A1928" s="1" t="str">
        <f>"67671906465"</f>
        <v>67671906465</v>
      </c>
      <c r="C1928" s="7">
        <v>1545</v>
      </c>
    </row>
    <row r="1929" spans="1:3" x14ac:dyDescent="0.3">
      <c r="A1929" s="1" t="str">
        <f>"67672206647"</f>
        <v>67672206647</v>
      </c>
      <c r="C1929" s="7">
        <v>8285</v>
      </c>
    </row>
    <row r="1930" spans="1:3" x14ac:dyDescent="0.3">
      <c r="A1930" s="1" t="str">
        <f>"67673103205"</f>
        <v>67673103205</v>
      </c>
      <c r="C1930" s="7">
        <v>1535</v>
      </c>
    </row>
    <row r="1931" spans="1:3" x14ac:dyDescent="0.3">
      <c r="A1931" s="1" t="str">
        <f>"67673103216"</f>
        <v>67673103216</v>
      </c>
      <c r="C1931" s="7">
        <v>1540</v>
      </c>
    </row>
    <row r="1932" spans="1:3" x14ac:dyDescent="0.3">
      <c r="A1932" s="1" t="str">
        <f>"67673103260"</f>
        <v>67673103260</v>
      </c>
      <c r="C1932" s="7">
        <v>945</v>
      </c>
    </row>
    <row r="1933" spans="1:3" x14ac:dyDescent="0.3">
      <c r="A1933" s="1" t="str">
        <f>"67674205042"</f>
        <v>67674205042</v>
      </c>
      <c r="C1933" s="7">
        <v>5915</v>
      </c>
    </row>
    <row r="1934" spans="1:3" x14ac:dyDescent="0.3">
      <c r="A1934" s="1" t="str">
        <f>"67674508516"</f>
        <v>67674508516</v>
      </c>
      <c r="C1934" s="7">
        <v>1595</v>
      </c>
    </row>
    <row r="1935" spans="1:3" x14ac:dyDescent="0.3">
      <c r="A1935" s="1" t="str">
        <f>"67674508524"</f>
        <v>67674508524</v>
      </c>
      <c r="C1935" s="7">
        <v>1195</v>
      </c>
    </row>
    <row r="1936" spans="1:3" x14ac:dyDescent="0.3">
      <c r="A1936" s="1" t="str">
        <f>"67674508560"</f>
        <v>67674508560</v>
      </c>
      <c r="C1936" s="7">
        <v>935</v>
      </c>
    </row>
    <row r="1937" spans="1:3" x14ac:dyDescent="0.3">
      <c r="A1937" s="1" t="str">
        <f>"67674508565"</f>
        <v>67674508565</v>
      </c>
      <c r="C1937" s="7">
        <v>1090</v>
      </c>
    </row>
    <row r="1938" spans="1:3" x14ac:dyDescent="0.3">
      <c r="A1938" s="1" t="str">
        <f>"67675305042"</f>
        <v>67675305042</v>
      </c>
      <c r="C1938" s="7">
        <v>5620</v>
      </c>
    </row>
    <row r="1939" spans="1:3" x14ac:dyDescent="0.3">
      <c r="A1939" s="1" t="str">
        <f>"67676106437"</f>
        <v>67676106437</v>
      </c>
      <c r="C1939" s="7">
        <v>2840</v>
      </c>
    </row>
    <row r="1940" spans="1:3" x14ac:dyDescent="0.3">
      <c r="A1940" s="1" t="str">
        <f>"67676506460"</f>
        <v>67676506460</v>
      </c>
      <c r="C1940" s="7">
        <v>1195</v>
      </c>
    </row>
    <row r="1941" spans="1:3" x14ac:dyDescent="0.3">
      <c r="A1941" s="1" t="str">
        <f>"67677006437"</f>
        <v>67677006437</v>
      </c>
      <c r="C1941" s="7">
        <v>3160</v>
      </c>
    </row>
    <row r="1942" spans="1:3" x14ac:dyDescent="0.3">
      <c r="A1942" s="1" t="str">
        <f>"67677008592"</f>
        <v>67677008592</v>
      </c>
      <c r="C1942" s="7">
        <v>1340</v>
      </c>
    </row>
    <row r="1943" spans="1:3" x14ac:dyDescent="0.3">
      <c r="A1943" s="1" t="str">
        <f>"67677104005"</f>
        <v>67677104005</v>
      </c>
      <c r="C1943" s="7">
        <v>1380</v>
      </c>
    </row>
    <row r="1944" spans="1:3" x14ac:dyDescent="0.3">
      <c r="A1944" s="1" t="str">
        <f>"67677804083"</f>
        <v>67677804083</v>
      </c>
      <c r="C1944" s="7">
        <v>1740</v>
      </c>
    </row>
    <row r="1945" spans="1:3" x14ac:dyDescent="0.3">
      <c r="A1945" s="1" t="str">
        <f>"67677804247"</f>
        <v>67677804247</v>
      </c>
      <c r="C1945" s="7">
        <v>1745</v>
      </c>
    </row>
    <row r="1946" spans="1:3" x14ac:dyDescent="0.3">
      <c r="A1946" s="1" t="str">
        <f>"676778211"</f>
        <v>676778211</v>
      </c>
      <c r="C1946" s="7">
        <v>2015</v>
      </c>
    </row>
    <row r="1947" spans="1:3" x14ac:dyDescent="0.3">
      <c r="A1947" s="1" t="str">
        <f>"67677908514"</f>
        <v>67677908514</v>
      </c>
      <c r="C1947" s="7">
        <v>4240</v>
      </c>
    </row>
    <row r="1948" spans="1:3" x14ac:dyDescent="0.3">
      <c r="A1948" s="1" t="str">
        <f>"67678505037"</f>
        <v>67678505037</v>
      </c>
      <c r="C1948" s="7">
        <v>6955</v>
      </c>
    </row>
    <row r="1949" spans="1:3" x14ac:dyDescent="0.3">
      <c r="A1949" s="1" t="str">
        <f>"67679108030"</f>
        <v>67679108030</v>
      </c>
      <c r="C1949" s="7">
        <v>2190</v>
      </c>
    </row>
    <row r="1950" spans="1:3" x14ac:dyDescent="0.3">
      <c r="A1950" s="1" t="str">
        <f>"67679108065"</f>
        <v>67679108065</v>
      </c>
      <c r="C1950" s="7">
        <v>2190</v>
      </c>
    </row>
    <row r="1951" spans="1:3" x14ac:dyDescent="0.3">
      <c r="A1951" s="1" t="str">
        <f>"67679606405"</f>
        <v>67679606405</v>
      </c>
      <c r="C1951" s="7">
        <v>1350</v>
      </c>
    </row>
    <row r="1952" spans="1:3" x14ac:dyDescent="0.3">
      <c r="A1952" s="1" t="str">
        <f>"67679606460"</f>
        <v>67679606460</v>
      </c>
      <c r="C1952" s="7">
        <v>1240</v>
      </c>
    </row>
    <row r="1953" spans="1:3" x14ac:dyDescent="0.3">
      <c r="A1953" s="1" t="str">
        <f>"67679704005"</f>
        <v>67679704005</v>
      </c>
      <c r="C1953" s="7">
        <v>1900</v>
      </c>
    </row>
    <row r="1954" spans="1:3" x14ac:dyDescent="0.3">
      <c r="A1954" s="1" t="str">
        <f>"67679704047"</f>
        <v>67679704047</v>
      </c>
      <c r="C1954" s="7">
        <v>1900</v>
      </c>
    </row>
    <row r="1955" spans="1:3" x14ac:dyDescent="0.3">
      <c r="A1955" s="1" t="str">
        <f>"67679906547"</f>
        <v>67679906547</v>
      </c>
      <c r="C1955" s="7">
        <v>10975</v>
      </c>
    </row>
    <row r="1956" spans="1:3" x14ac:dyDescent="0.3">
      <c r="A1956" s="1" t="str">
        <f>"67680606042"</f>
        <v>67680606042</v>
      </c>
      <c r="C1956" s="7">
        <v>3680</v>
      </c>
    </row>
    <row r="1957" spans="1:3" x14ac:dyDescent="0.3">
      <c r="A1957" s="1" t="str">
        <f>"67680706405"</f>
        <v>67680706405</v>
      </c>
      <c r="C1957" s="7">
        <v>2040</v>
      </c>
    </row>
    <row r="1958" spans="1:3" x14ac:dyDescent="0.3">
      <c r="A1958" s="1" t="str">
        <f>"67680706498"</f>
        <v>67680706498</v>
      </c>
      <c r="C1958" s="7">
        <v>2040</v>
      </c>
    </row>
    <row r="1959" spans="1:3" x14ac:dyDescent="0.3">
      <c r="A1959" s="1" t="str">
        <f>"67680805098"</f>
        <v>67680805098</v>
      </c>
      <c r="C1959" s="7">
        <v>1785</v>
      </c>
    </row>
    <row r="1960" spans="1:3" x14ac:dyDescent="0.3">
      <c r="A1960" s="1" t="str">
        <f>"67693306447"</f>
        <v>67693306447</v>
      </c>
      <c r="C1960" s="7">
        <v>3750</v>
      </c>
    </row>
    <row r="1961" spans="1:3" x14ac:dyDescent="0.3">
      <c r="A1961" s="1" t="str">
        <f>"67693504047"</f>
        <v>67693504047</v>
      </c>
      <c r="C1961" s="7">
        <v>3710</v>
      </c>
    </row>
    <row r="1962" spans="1:3" x14ac:dyDescent="0.3">
      <c r="A1962" s="1" t="str">
        <f>"67740405047"</f>
        <v>67740405047</v>
      </c>
      <c r="C1962" s="7">
        <v>4655</v>
      </c>
    </row>
    <row r="1963" spans="1:3" x14ac:dyDescent="0.3">
      <c r="A1963" s="1" t="str">
        <f>"67742305047"</f>
        <v>67742305047</v>
      </c>
      <c r="C1963" s="7">
        <v>4235</v>
      </c>
    </row>
    <row r="1964" spans="1:3" x14ac:dyDescent="0.3">
      <c r="A1964" s="1" t="str">
        <f>"67742406330"</f>
        <v>67742406330</v>
      </c>
      <c r="C1964" s="7">
        <v>2225</v>
      </c>
    </row>
    <row r="1965" spans="1:3" x14ac:dyDescent="0.3">
      <c r="A1965" s="1" t="str">
        <f>"67742406665"</f>
        <v>67742406665</v>
      </c>
      <c r="C1965" s="7">
        <v>2225</v>
      </c>
    </row>
    <row r="1966" spans="1:3" x14ac:dyDescent="0.3">
      <c r="A1966" s="1" t="str">
        <f>"67743006405"</f>
        <v>67743006405</v>
      </c>
      <c r="C1966" s="7">
        <v>3040</v>
      </c>
    </row>
    <row r="1967" spans="1:3" x14ac:dyDescent="0.3">
      <c r="A1967" s="1" t="str">
        <f>"67743006460"</f>
        <v>67743006460</v>
      </c>
      <c r="C1967" s="7">
        <v>3040</v>
      </c>
    </row>
    <row r="1968" spans="1:3" x14ac:dyDescent="0.3">
      <c r="A1968" s="1" t="str">
        <f>"67743206447"</f>
        <v>67743206447</v>
      </c>
      <c r="C1968" s="7">
        <v>2455</v>
      </c>
    </row>
    <row r="1969" spans="1:3" x14ac:dyDescent="0.3">
      <c r="A1969" s="1" t="str">
        <f>"67743206465"</f>
        <v>67743206465</v>
      </c>
      <c r="C1969" s="7">
        <v>2245</v>
      </c>
    </row>
    <row r="1970" spans="1:3" x14ac:dyDescent="0.3">
      <c r="A1970" s="1" t="str">
        <f>"67761009022"</f>
        <v>67761009022</v>
      </c>
      <c r="C1970" s="7">
        <v>13780</v>
      </c>
    </row>
    <row r="1971" spans="1:3" x14ac:dyDescent="0.3">
      <c r="A1971" s="1" t="str">
        <f>"67783006465"</f>
        <v>67783006465</v>
      </c>
      <c r="C1971" s="7">
        <v>6700</v>
      </c>
    </row>
    <row r="1972" spans="1:3" x14ac:dyDescent="0.3">
      <c r="A1972" s="1" t="str">
        <f>"67783006487"</f>
        <v>67783006487</v>
      </c>
      <c r="C1972" s="7">
        <v>6700</v>
      </c>
    </row>
    <row r="1973" spans="1:3" x14ac:dyDescent="0.3">
      <c r="A1973" s="1" t="str">
        <f>"67790205024"</f>
        <v>67790205024</v>
      </c>
      <c r="C1973" s="7">
        <v>2940</v>
      </c>
    </row>
    <row r="1974" spans="1:3" x14ac:dyDescent="0.3">
      <c r="A1974" s="1" t="str">
        <f>"67790205047"</f>
        <v>67790205047</v>
      </c>
      <c r="C1974" s="7">
        <v>2940</v>
      </c>
    </row>
    <row r="1975" spans="1:3" x14ac:dyDescent="0.3">
      <c r="A1975" s="1" t="str">
        <f>"67792006430"</f>
        <v>67792006430</v>
      </c>
      <c r="C1975" s="7">
        <v>1615</v>
      </c>
    </row>
    <row r="1976" spans="1:3" x14ac:dyDescent="0.3">
      <c r="A1976" s="1" t="str">
        <f>"67792006460"</f>
        <v>67792006460</v>
      </c>
      <c r="C1976" s="7">
        <v>1615</v>
      </c>
    </row>
    <row r="1977" spans="1:3" x14ac:dyDescent="0.3">
      <c r="A1977" s="1" t="str">
        <f>"67793708522"</f>
        <v>67793708522</v>
      </c>
      <c r="C1977" s="7">
        <v>1480</v>
      </c>
    </row>
    <row r="1978" spans="1:3" x14ac:dyDescent="0.3">
      <c r="A1978" s="1" t="str">
        <f>"68041604364"</f>
        <v>68041604364</v>
      </c>
      <c r="C1978" s="7">
        <v>535</v>
      </c>
    </row>
    <row r="1979" spans="1:3" x14ac:dyDescent="0.3">
      <c r="A1979" s="1" t="str">
        <f>"68041704564"</f>
        <v>68041704564</v>
      </c>
      <c r="C1979" s="7">
        <v>535</v>
      </c>
    </row>
    <row r="1980" spans="1:3" x14ac:dyDescent="0.3">
      <c r="A1980" s="1" t="str">
        <f>"68041905463"</f>
        <v>68041905463</v>
      </c>
      <c r="C1980" s="7">
        <v>265</v>
      </c>
    </row>
    <row r="1981" spans="1:3" x14ac:dyDescent="0.3">
      <c r="A1981" s="1" t="str">
        <f>"68041905464"</f>
        <v>68041905464</v>
      </c>
      <c r="C1981" s="7">
        <v>580</v>
      </c>
    </row>
    <row r="1982" spans="1:3" x14ac:dyDescent="0.3">
      <c r="A1982" s="1" t="str">
        <f>"68042204547"</f>
        <v>68042204547</v>
      </c>
      <c r="C1982" s="7">
        <v>610</v>
      </c>
    </row>
    <row r="1983" spans="1:3" x14ac:dyDescent="0.3">
      <c r="A1983" s="1" t="str">
        <f>"68042301637"</f>
        <v>68042301637</v>
      </c>
      <c r="C1983" s="7">
        <v>4630</v>
      </c>
    </row>
    <row r="1984" spans="1:3" x14ac:dyDescent="0.3">
      <c r="A1984" s="1" t="str">
        <f>"68043205847"</f>
        <v>68043205847</v>
      </c>
      <c r="C1984" s="7">
        <v>2170</v>
      </c>
    </row>
    <row r="1985" spans="1:3" x14ac:dyDescent="0.3">
      <c r="A1985" s="1" t="str">
        <f>"68043905064"</f>
        <v>68043905064</v>
      </c>
      <c r="C1985" s="7">
        <v>590</v>
      </c>
    </row>
    <row r="1986" spans="1:3" x14ac:dyDescent="0.3">
      <c r="A1986" s="1" t="str">
        <f>"68043907063"</f>
        <v>68043907063</v>
      </c>
      <c r="C1986" s="7">
        <v>1900</v>
      </c>
    </row>
    <row r="1987" spans="1:3" x14ac:dyDescent="0.3">
      <c r="A1987" s="1" t="str">
        <f>"68044106164"</f>
        <v>68044106164</v>
      </c>
      <c r="C1987" s="7">
        <v>315</v>
      </c>
    </row>
    <row r="1988" spans="1:3" x14ac:dyDescent="0.3">
      <c r="A1988" s="1" t="str">
        <f>"68044201247"</f>
        <v>68044201247</v>
      </c>
      <c r="C1988" s="7">
        <v>920</v>
      </c>
    </row>
    <row r="1989" spans="1:3" x14ac:dyDescent="0.3">
      <c r="A1989" s="1" t="str">
        <f>"68044201264"</f>
        <v>68044201264</v>
      </c>
      <c r="C1989" s="7">
        <v>465</v>
      </c>
    </row>
    <row r="1990" spans="1:3" x14ac:dyDescent="0.3">
      <c r="A1990" s="1" t="str">
        <f>"68044307264"</f>
        <v>68044307264</v>
      </c>
      <c r="C1990" s="7">
        <v>720</v>
      </c>
    </row>
    <row r="1991" spans="1:3" x14ac:dyDescent="0.3">
      <c r="A1991" s="1" t="str">
        <f>"68045006164"</f>
        <v>68045006164</v>
      </c>
      <c r="C1991" s="7">
        <v>915</v>
      </c>
    </row>
    <row r="1992" spans="1:3" x14ac:dyDescent="0.3">
      <c r="A1992" s="1" t="str">
        <f>"68045305764"</f>
        <v>68045305764</v>
      </c>
      <c r="C1992" s="7">
        <v>1090</v>
      </c>
    </row>
    <row r="1993" spans="1:3" x14ac:dyDescent="0.3">
      <c r="A1993" s="1" t="str">
        <f>"68050504064"</f>
        <v>68050504064</v>
      </c>
      <c r="C1993" s="7">
        <v>1580</v>
      </c>
    </row>
    <row r="1994" spans="1:3" x14ac:dyDescent="0.3">
      <c r="A1994" s="1" t="str">
        <f>"68050605064"</f>
        <v>68050605064</v>
      </c>
      <c r="C1994" s="7">
        <v>1830</v>
      </c>
    </row>
    <row r="1995" spans="1:3" x14ac:dyDescent="0.3">
      <c r="A1995" s="1" t="str">
        <f>"68060312742"</f>
        <v>68060312742</v>
      </c>
      <c r="C1995" s="7">
        <v>3710</v>
      </c>
    </row>
    <row r="1996" spans="1:3" x14ac:dyDescent="0.3">
      <c r="A1996" s="1" t="str">
        <f>"68101103364"</f>
        <v>68101103364</v>
      </c>
      <c r="C1996" s="7">
        <v>830</v>
      </c>
    </row>
    <row r="1997" spans="1:3" x14ac:dyDescent="0.3">
      <c r="A1997" s="1" t="str">
        <f>"68102807064"</f>
        <v>68102807064</v>
      </c>
      <c r="C1997" s="7">
        <v>315</v>
      </c>
    </row>
    <row r="1998" spans="1:3" x14ac:dyDescent="0.3">
      <c r="A1998" s="1" t="str">
        <f>"68104106464"</f>
        <v>68104106464</v>
      </c>
      <c r="C1998" s="7">
        <v>785</v>
      </c>
    </row>
    <row r="1999" spans="1:3" x14ac:dyDescent="0.3">
      <c r="A1999" s="1" t="str">
        <f>"68106503064"</f>
        <v>68106503064</v>
      </c>
      <c r="C1999" s="7">
        <v>350</v>
      </c>
    </row>
    <row r="2000" spans="1:3" x14ac:dyDescent="0.3">
      <c r="A2000" s="1" t="str">
        <f>"68106905064"</f>
        <v>68106905064</v>
      </c>
      <c r="C2000" s="7">
        <v>450</v>
      </c>
    </row>
    <row r="2001" spans="1:3" x14ac:dyDescent="0.3">
      <c r="A2001" s="1" t="str">
        <f>"68106906064"</f>
        <v>68106906064</v>
      </c>
      <c r="C2001" s="7">
        <v>535</v>
      </c>
    </row>
    <row r="2002" spans="1:3" x14ac:dyDescent="0.3">
      <c r="A2002" s="1" t="str">
        <f>"68107804164"</f>
        <v>68107804164</v>
      </c>
      <c r="C2002" s="7">
        <v>695</v>
      </c>
    </row>
    <row r="2003" spans="1:3" x14ac:dyDescent="0.3">
      <c r="A2003" s="1" t="str">
        <f>"68120806137"</f>
        <v>68120806137</v>
      </c>
      <c r="C2003" s="7">
        <v>2035</v>
      </c>
    </row>
    <row r="2004" spans="1:3" x14ac:dyDescent="0.3">
      <c r="A2004" s="1" t="str">
        <f>"68121914464"</f>
        <v>68121914464</v>
      </c>
      <c r="C2004" s="7">
        <v>580</v>
      </c>
    </row>
    <row r="2005" spans="1:3" x14ac:dyDescent="0.3">
      <c r="A2005" s="1" t="str">
        <f>"68122101147"</f>
        <v>68122101147</v>
      </c>
      <c r="C2005" s="7">
        <v>1200</v>
      </c>
    </row>
    <row r="2006" spans="1:3" x14ac:dyDescent="0.3">
      <c r="A2006" s="1" t="str">
        <f>"68122508137"</f>
        <v>68122508137</v>
      </c>
      <c r="C2006" s="7">
        <v>1905</v>
      </c>
    </row>
    <row r="2007" spans="1:3" x14ac:dyDescent="0.3">
      <c r="A2007" s="1" t="str">
        <f>"68123307637"</f>
        <v>68123307637</v>
      </c>
      <c r="C2007" s="7">
        <v>2300</v>
      </c>
    </row>
    <row r="2008" spans="1:3" x14ac:dyDescent="0.3">
      <c r="A2008" s="1" t="str">
        <f>"68123407737"</f>
        <v>68123407737</v>
      </c>
      <c r="C2008" s="7">
        <v>2340</v>
      </c>
    </row>
    <row r="2009" spans="1:3" x14ac:dyDescent="0.3">
      <c r="A2009" s="1" t="str">
        <f>"68123700064"</f>
        <v>68123700064</v>
      </c>
      <c r="C2009" s="7">
        <v>830</v>
      </c>
    </row>
    <row r="2010" spans="1:3" x14ac:dyDescent="0.3">
      <c r="A2010" s="1" t="str">
        <f>"68123704364"</f>
        <v>68123704364</v>
      </c>
      <c r="C2010" s="7">
        <v>535</v>
      </c>
    </row>
    <row r="2011" spans="1:3" x14ac:dyDescent="0.3">
      <c r="A2011" s="1" t="str">
        <f>"68124001637"</f>
        <v>68124001637</v>
      </c>
      <c r="C2011" s="7">
        <v>2900</v>
      </c>
    </row>
    <row r="2012" spans="1:3" x14ac:dyDescent="0.3">
      <c r="A2012" s="1" t="str">
        <f>"68124003037"</f>
        <v>68124003037</v>
      </c>
      <c r="C2012" s="7">
        <v>3560</v>
      </c>
    </row>
    <row r="2013" spans="1:3" x14ac:dyDescent="0.3">
      <c r="A2013" s="1" t="str">
        <f>"68124105064"</f>
        <v>68124105064</v>
      </c>
      <c r="C2013" s="7">
        <v>535</v>
      </c>
    </row>
    <row r="2014" spans="1:3" x14ac:dyDescent="0.3">
      <c r="A2014" s="1" t="str">
        <f>"68124207030"</f>
        <v>68124207030</v>
      </c>
      <c r="C2014" s="7">
        <v>590</v>
      </c>
    </row>
    <row r="2015" spans="1:3" x14ac:dyDescent="0.3">
      <c r="A2015" s="1" t="str">
        <f>"68124207042"</f>
        <v>68124207042</v>
      </c>
      <c r="C2015" s="7">
        <v>1055</v>
      </c>
    </row>
    <row r="2016" spans="1:3" x14ac:dyDescent="0.3">
      <c r="A2016" s="1" t="str">
        <f>"68124404524"</f>
        <v>68124404524</v>
      </c>
      <c r="C2016" s="7">
        <v>1540</v>
      </c>
    </row>
    <row r="2017" spans="1:3" x14ac:dyDescent="0.3">
      <c r="A2017" s="1" t="str">
        <f>"68124404530"</f>
        <v>68124404530</v>
      </c>
      <c r="C2017" s="7">
        <v>1540</v>
      </c>
    </row>
    <row r="2018" spans="1:3" x14ac:dyDescent="0.3">
      <c r="A2018" s="1" t="str">
        <f>"68124404564"</f>
        <v>68124404564</v>
      </c>
      <c r="C2018" s="7">
        <v>1440</v>
      </c>
    </row>
    <row r="2019" spans="1:3" x14ac:dyDescent="0.3">
      <c r="A2019" s="1" t="str">
        <f>"68124603142"</f>
        <v>68124603142</v>
      </c>
      <c r="C2019" s="7">
        <v>1695</v>
      </c>
    </row>
    <row r="2020" spans="1:3" x14ac:dyDescent="0.3">
      <c r="A2020" s="1" t="str">
        <f>"68125008064"</f>
        <v>68125008064</v>
      </c>
      <c r="C2020" s="7">
        <v>605</v>
      </c>
    </row>
    <row r="2021" spans="1:3" x14ac:dyDescent="0.3">
      <c r="A2021" s="1" t="str">
        <f>"68125104364"</f>
        <v>68125104364</v>
      </c>
      <c r="C2021" s="7">
        <v>535</v>
      </c>
    </row>
    <row r="2022" spans="1:3" x14ac:dyDescent="0.3">
      <c r="A2022" s="1" t="str">
        <f>"68125105664"</f>
        <v>68125105664</v>
      </c>
      <c r="C2022" s="7">
        <v>800</v>
      </c>
    </row>
    <row r="2023" spans="1:3" x14ac:dyDescent="0.3">
      <c r="A2023" s="1" t="str">
        <f>"68125200064"</f>
        <v>68125200064</v>
      </c>
      <c r="C2023" s="7">
        <v>790</v>
      </c>
    </row>
    <row r="2024" spans="1:3" x14ac:dyDescent="0.3">
      <c r="A2024" s="1" t="str">
        <f>"68125306064"</f>
        <v>68125306064</v>
      </c>
      <c r="C2024" s="7">
        <v>1270</v>
      </c>
    </row>
    <row r="2025" spans="1:3" x14ac:dyDescent="0.3">
      <c r="A2025" s="1" t="str">
        <f>"68125508464"</f>
        <v>68125508464</v>
      </c>
      <c r="C2025" s="7">
        <v>630</v>
      </c>
    </row>
    <row r="2026" spans="1:3" x14ac:dyDescent="0.3">
      <c r="A2026" s="1" t="str">
        <f>"68126405064"</f>
        <v>68126405064</v>
      </c>
      <c r="C2026" s="7">
        <v>830</v>
      </c>
    </row>
    <row r="2027" spans="1:3" x14ac:dyDescent="0.3">
      <c r="A2027" s="1" t="str">
        <f>"68126706064"</f>
        <v>68126706064</v>
      </c>
      <c r="C2027" s="7">
        <v>645</v>
      </c>
    </row>
    <row r="2028" spans="1:3" x14ac:dyDescent="0.3">
      <c r="A2028" s="1" t="str">
        <f>"68140511064"</f>
        <v>68140511064</v>
      </c>
      <c r="C2028" s="7">
        <v>590</v>
      </c>
    </row>
    <row r="2029" spans="1:3" x14ac:dyDescent="0.3">
      <c r="A2029" s="1" t="str">
        <f>"68142805064"</f>
        <v>68142805064</v>
      </c>
      <c r="C2029" s="7">
        <v>700</v>
      </c>
    </row>
    <row r="2030" spans="1:3" x14ac:dyDescent="0.3">
      <c r="A2030" s="1" t="str">
        <f>"68143703250"</f>
        <v>68143703250</v>
      </c>
      <c r="C2030" s="7">
        <v>2830</v>
      </c>
    </row>
    <row r="2031" spans="1:3" x14ac:dyDescent="0.3">
      <c r="A2031" s="1" t="str">
        <f>"68149805079"</f>
        <v>68149805079</v>
      </c>
      <c r="C2031" s="7">
        <v>2640</v>
      </c>
    </row>
    <row r="2032" spans="1:3" x14ac:dyDescent="0.3">
      <c r="A2032" s="1" t="str">
        <f>"68151602607"</f>
        <v>68151602607</v>
      </c>
      <c r="C2032" s="7">
        <v>1740</v>
      </c>
    </row>
    <row r="2033" spans="1:3" x14ac:dyDescent="0.3">
      <c r="A2033" s="1" t="str">
        <f>"68154060384"</f>
        <v>68154060384</v>
      </c>
      <c r="C2033" s="7">
        <v>715</v>
      </c>
    </row>
    <row r="2034" spans="1:3" x14ac:dyDescent="0.3">
      <c r="A2034" s="1" t="str">
        <f>"68160760379"</f>
        <v>68160760379</v>
      </c>
      <c r="C2034" s="7">
        <v>1100</v>
      </c>
    </row>
    <row r="2035" spans="1:3" x14ac:dyDescent="0.3">
      <c r="A2035" s="1" t="str">
        <f>"68181109537"</f>
        <v>68181109537</v>
      </c>
      <c r="C2035" s="7">
        <v>5360</v>
      </c>
    </row>
    <row r="2036" spans="1:3" x14ac:dyDescent="0.3">
      <c r="A2036" s="1" t="str">
        <f>"68181117037"</f>
        <v>68181117037</v>
      </c>
      <c r="C2036" s="7">
        <v>13975</v>
      </c>
    </row>
    <row r="2037" spans="1:3" x14ac:dyDescent="0.3">
      <c r="A2037" s="1" t="str">
        <f>"68260105064"</f>
        <v>68260105064</v>
      </c>
      <c r="C2037" s="7">
        <v>265</v>
      </c>
    </row>
    <row r="2038" spans="1:3" x14ac:dyDescent="0.3">
      <c r="A2038" s="1" t="str">
        <f>"68260208005"</f>
        <v>68260208005</v>
      </c>
      <c r="C2038" s="7">
        <v>830</v>
      </c>
    </row>
    <row r="2039" spans="1:3" x14ac:dyDescent="0.3">
      <c r="A2039" s="1" t="str">
        <f>"68260208042"</f>
        <v>68260208042</v>
      </c>
      <c r="C2039" s="7">
        <v>830</v>
      </c>
    </row>
    <row r="2040" spans="1:3" x14ac:dyDescent="0.3">
      <c r="A2040" s="1" t="str">
        <f>"68260208064"</f>
        <v>68260208064</v>
      </c>
      <c r="C2040" s="7">
        <v>515</v>
      </c>
    </row>
    <row r="2041" spans="1:3" x14ac:dyDescent="0.3">
      <c r="A2041" s="1" t="str">
        <f>"68260304864"</f>
        <v>68260304864</v>
      </c>
      <c r="C2041" s="7">
        <v>265</v>
      </c>
    </row>
    <row r="2042" spans="1:3" x14ac:dyDescent="0.3">
      <c r="A2042" s="1" t="str">
        <f>"68261508764"</f>
        <v>68261508764</v>
      </c>
      <c r="C2042" s="7">
        <v>590</v>
      </c>
    </row>
    <row r="2043" spans="1:3" x14ac:dyDescent="0.3">
      <c r="A2043" s="1" t="str">
        <f>"68262508564"</f>
        <v>68262508564</v>
      </c>
      <c r="C2043" s="7">
        <v>1165</v>
      </c>
    </row>
    <row r="2044" spans="1:3" x14ac:dyDescent="0.3">
      <c r="A2044" s="1" t="str">
        <f>"68262604837"</f>
        <v>68262604837</v>
      </c>
      <c r="C2044" s="7">
        <v>1560</v>
      </c>
    </row>
    <row r="2045" spans="1:3" x14ac:dyDescent="0.3">
      <c r="A2045" s="1" t="str">
        <f>"68262604842"</f>
        <v>68262604842</v>
      </c>
      <c r="C2045" s="7">
        <v>1415</v>
      </c>
    </row>
    <row r="2046" spans="1:3" x14ac:dyDescent="0.3">
      <c r="A2046" s="1" t="str">
        <f>"68262708037"</f>
        <v>68262708037</v>
      </c>
      <c r="C2046" s="7">
        <v>2070</v>
      </c>
    </row>
    <row r="2047" spans="1:3" x14ac:dyDescent="0.3">
      <c r="A2047" s="1" t="str">
        <f>"68262804864"</f>
        <v>68262804864</v>
      </c>
      <c r="C2047" s="7">
        <v>835</v>
      </c>
    </row>
    <row r="2048" spans="1:3" x14ac:dyDescent="0.3">
      <c r="A2048" s="1" t="str">
        <f>"68263308464"</f>
        <v>68263308464</v>
      </c>
      <c r="C2048" s="7">
        <v>650</v>
      </c>
    </row>
    <row r="2049" spans="1:3" x14ac:dyDescent="0.3">
      <c r="A2049" s="1" t="str">
        <f>"68263506464"</f>
        <v>68263506464</v>
      </c>
      <c r="C2049" s="7">
        <v>830</v>
      </c>
    </row>
    <row r="2050" spans="1:3" x14ac:dyDescent="0.3">
      <c r="A2050" s="1" t="str">
        <f>"68271508030"</f>
        <v>68271508030</v>
      </c>
      <c r="C2050" s="7">
        <v>3670</v>
      </c>
    </row>
    <row r="2051" spans="1:3" x14ac:dyDescent="0.3">
      <c r="A2051" s="1" t="str">
        <f>"68274201942"</f>
        <v>68274201942</v>
      </c>
      <c r="C2051" s="7">
        <v>3690</v>
      </c>
    </row>
    <row r="2052" spans="1:3" x14ac:dyDescent="0.3">
      <c r="A2052" s="1" t="str">
        <f>"68290407064"</f>
        <v>68290407064</v>
      </c>
      <c r="C2052" s="7">
        <v>785</v>
      </c>
    </row>
    <row r="2053" spans="1:3" x14ac:dyDescent="0.3">
      <c r="A2053" s="1" t="str">
        <f>"68290410364"</f>
        <v>68290410364</v>
      </c>
      <c r="C2053" s="7">
        <v>650</v>
      </c>
    </row>
    <row r="2054" spans="1:3" x14ac:dyDescent="0.3">
      <c r="A2054" s="1" t="str">
        <f>"68291101607"</f>
        <v>68291101607</v>
      </c>
      <c r="C2054" s="7">
        <v>2415</v>
      </c>
    </row>
    <row r="2055" spans="1:3" x14ac:dyDescent="0.3">
      <c r="A2055" s="1" t="str">
        <f>"68291306564"</f>
        <v>68291306564</v>
      </c>
      <c r="C2055" s="7">
        <v>535</v>
      </c>
    </row>
    <row r="2056" spans="1:3" x14ac:dyDescent="0.3">
      <c r="A2056" s="1" t="str">
        <f>"68291903064"</f>
        <v>68291903064</v>
      </c>
      <c r="C2056" s="7">
        <v>535</v>
      </c>
    </row>
    <row r="2057" spans="1:3" x14ac:dyDescent="0.3">
      <c r="A2057" s="1" t="str">
        <f>"68292204064"</f>
        <v>68292204064</v>
      </c>
      <c r="C2057" s="7">
        <v>680</v>
      </c>
    </row>
    <row r="2058" spans="1:3" x14ac:dyDescent="0.3">
      <c r="A2058" s="1" t="str">
        <f>"68292801637"</f>
        <v>68292801637</v>
      </c>
      <c r="C2058" s="7">
        <v>4055</v>
      </c>
    </row>
    <row r="2059" spans="1:3" x14ac:dyDescent="0.3">
      <c r="A2059" s="1" t="str">
        <f>"68292808137"</f>
        <v>68292808137</v>
      </c>
      <c r="C2059" s="7">
        <v>2970</v>
      </c>
    </row>
    <row r="2060" spans="1:3" x14ac:dyDescent="0.3">
      <c r="A2060" s="1" t="str">
        <f>"68293305464"</f>
        <v>68293305464</v>
      </c>
      <c r="C2060" s="7">
        <v>535</v>
      </c>
    </row>
    <row r="2061" spans="1:3" x14ac:dyDescent="0.3">
      <c r="A2061" s="1" t="str">
        <f>"68294403964"</f>
        <v>68294403964</v>
      </c>
      <c r="C2061" s="7">
        <v>535</v>
      </c>
    </row>
    <row r="2062" spans="1:3" x14ac:dyDescent="0.3">
      <c r="A2062" s="1" t="str">
        <f>"68294504064"</f>
        <v>68294504064</v>
      </c>
      <c r="C2062" s="7">
        <v>1240</v>
      </c>
    </row>
    <row r="2063" spans="1:3" x14ac:dyDescent="0.3">
      <c r="A2063" s="1" t="str">
        <f>"68295803064"</f>
        <v>68295803064</v>
      </c>
      <c r="C2063" s="7">
        <v>495</v>
      </c>
    </row>
    <row r="2064" spans="1:3" x14ac:dyDescent="0.3">
      <c r="A2064" s="1" t="str">
        <f>"68296105063"</f>
        <v>68296105063</v>
      </c>
      <c r="C2064" s="7">
        <v>1100</v>
      </c>
    </row>
    <row r="2065" spans="1:3" x14ac:dyDescent="0.3">
      <c r="A2065" s="1" t="str">
        <f>"68296105064"</f>
        <v>68296105064</v>
      </c>
      <c r="C2065" s="7">
        <v>340</v>
      </c>
    </row>
    <row r="2066" spans="1:3" x14ac:dyDescent="0.3">
      <c r="A2066" s="1" t="str">
        <f>"68296401637"</f>
        <v>68296401637</v>
      </c>
      <c r="C2066" s="7">
        <v>1450</v>
      </c>
    </row>
    <row r="2067" spans="1:3" x14ac:dyDescent="0.3">
      <c r="A2067" s="1" t="str">
        <f>"68296401737"</f>
        <v>68296401737</v>
      </c>
      <c r="C2067" s="7">
        <v>4490</v>
      </c>
    </row>
    <row r="2068" spans="1:3" x14ac:dyDescent="0.3">
      <c r="A2068" s="1" t="str">
        <f>"68296401793"</f>
        <v>68296401793</v>
      </c>
      <c r="C2068" s="7">
        <v>885</v>
      </c>
    </row>
    <row r="2069" spans="1:3" x14ac:dyDescent="0.3">
      <c r="A2069" s="1" t="str">
        <f>"68296411637"</f>
        <v>68296411637</v>
      </c>
      <c r="C2069" s="7">
        <v>1640</v>
      </c>
    </row>
    <row r="2070" spans="1:3" x14ac:dyDescent="0.3">
      <c r="A2070" s="1" t="str">
        <f>"68296505047"</f>
        <v>68296505047</v>
      </c>
      <c r="C2070" s="7">
        <v>1255</v>
      </c>
    </row>
    <row r="2071" spans="1:3" x14ac:dyDescent="0.3">
      <c r="A2071" s="1" t="str">
        <f>"68296505064"</f>
        <v>68296505064</v>
      </c>
      <c r="C2071" s="7">
        <v>535</v>
      </c>
    </row>
    <row r="2072" spans="1:3" x14ac:dyDescent="0.3">
      <c r="A2072" s="1" t="str">
        <f>"68296701637"</f>
        <v>68296701637</v>
      </c>
      <c r="C2072" s="7">
        <v>1690</v>
      </c>
    </row>
    <row r="2073" spans="1:3" x14ac:dyDescent="0.3">
      <c r="A2073" s="1" t="str">
        <f>"68297504564"</f>
        <v>68297504564</v>
      </c>
      <c r="C2073" s="7">
        <v>535</v>
      </c>
    </row>
    <row r="2074" spans="1:3" x14ac:dyDescent="0.3">
      <c r="A2074" s="1" t="str">
        <f>"68297900064"</f>
        <v>68297900064</v>
      </c>
      <c r="C2074" s="7">
        <v>1485</v>
      </c>
    </row>
    <row r="2075" spans="1:3" x14ac:dyDescent="0.3">
      <c r="A2075" s="1" t="str">
        <f>"68318203298"</f>
        <v>68318203298</v>
      </c>
      <c r="C2075" s="7">
        <v>1540</v>
      </c>
    </row>
    <row r="2076" spans="1:3" x14ac:dyDescent="0.3">
      <c r="A2076" s="1" t="str">
        <f>"68323602607"</f>
        <v>68323602607</v>
      </c>
      <c r="C2076" s="7">
        <v>645</v>
      </c>
    </row>
    <row r="2077" spans="1:3" x14ac:dyDescent="0.3">
      <c r="A2077" s="1" t="str">
        <f>"68324703802"</f>
        <v>68324703802</v>
      </c>
      <c r="C2077" s="7">
        <v>1710</v>
      </c>
    </row>
    <row r="2078" spans="1:3" x14ac:dyDescent="0.3">
      <c r="A2078" s="1" t="str">
        <f>"68331903298"</f>
        <v>68331903298</v>
      </c>
      <c r="C2078" s="7">
        <v>2540</v>
      </c>
    </row>
    <row r="2079" spans="1:3" x14ac:dyDescent="0.3">
      <c r="A2079" s="1" t="str">
        <f>"68370411102"</f>
        <v>68370411102</v>
      </c>
      <c r="C2079" s="7">
        <v>5075</v>
      </c>
    </row>
    <row r="2080" spans="1:3" x14ac:dyDescent="0.3">
      <c r="A2080" s="1" t="str">
        <f>"68370804202"</f>
        <v>68370804202</v>
      </c>
      <c r="C2080" s="7">
        <v>8625</v>
      </c>
    </row>
    <row r="2081" spans="1:3" x14ac:dyDescent="0.3">
      <c r="A2081" s="1" t="str">
        <f>"68371413037"</f>
        <v>68371413037</v>
      </c>
      <c r="C2081" s="7">
        <v>9690</v>
      </c>
    </row>
    <row r="2082" spans="1:3" x14ac:dyDescent="0.3">
      <c r="A2082" s="1" t="str">
        <f>"68382105098"</f>
        <v>68382105098</v>
      </c>
      <c r="C2082" s="7">
        <v>2690</v>
      </c>
    </row>
    <row r="2083" spans="1:3" x14ac:dyDescent="0.3">
      <c r="A2083" s="1" t="str">
        <f>"68382303538"</f>
        <v>68382303538</v>
      </c>
      <c r="C2083" s="7">
        <v>2160</v>
      </c>
    </row>
    <row r="2084" spans="1:3" x14ac:dyDescent="0.3">
      <c r="A2084" s="1" t="str">
        <f>"68382403538"</f>
        <v>68382403538</v>
      </c>
      <c r="C2084" s="7">
        <v>3010</v>
      </c>
    </row>
    <row r="2085" spans="1:3" x14ac:dyDescent="0.3">
      <c r="A2085" s="1" t="str">
        <f>"68382603538"</f>
        <v>68382603538</v>
      </c>
      <c r="C2085" s="7">
        <v>2580</v>
      </c>
    </row>
    <row r="2086" spans="1:3" x14ac:dyDescent="0.3">
      <c r="A2086" s="1" t="str">
        <f>"68385700064"</f>
        <v>68385700064</v>
      </c>
      <c r="C2086" s="7">
        <v>1040</v>
      </c>
    </row>
    <row r="2087" spans="1:3" x14ac:dyDescent="0.3">
      <c r="A2087" s="1" t="str">
        <f>"68385705098"</f>
        <v>68385705098</v>
      </c>
      <c r="C2087" s="7">
        <v>1240</v>
      </c>
    </row>
    <row r="2088" spans="1:3" x14ac:dyDescent="0.3">
      <c r="A2088" s="1" t="str">
        <f>"68385803098"</f>
        <v>68385803098</v>
      </c>
      <c r="C2088" s="7">
        <v>2440</v>
      </c>
    </row>
    <row r="2089" spans="1:3" x14ac:dyDescent="0.3">
      <c r="A2089" s="1" t="str">
        <f>"68385807864"</f>
        <v>68385807864</v>
      </c>
      <c r="C2089" s="7">
        <v>970</v>
      </c>
    </row>
    <row r="2090" spans="1:3" x14ac:dyDescent="0.3">
      <c r="A2090" s="1" t="str">
        <f>"68386602698"</f>
        <v>68386602698</v>
      </c>
      <c r="C2090" s="7">
        <v>2540</v>
      </c>
    </row>
    <row r="2091" spans="1:3" x14ac:dyDescent="0.3">
      <c r="A2091" s="1" t="str">
        <f>"68393603593"</f>
        <v>68393603593</v>
      </c>
      <c r="C2091" s="7">
        <v>785</v>
      </c>
    </row>
    <row r="2092" spans="1:3" x14ac:dyDescent="0.3">
      <c r="A2092" s="1" t="str">
        <f>"68393606464"</f>
        <v>68393606464</v>
      </c>
      <c r="C2092" s="7">
        <v>265</v>
      </c>
    </row>
    <row r="2093" spans="1:3" x14ac:dyDescent="0.3">
      <c r="A2093" s="1" t="str">
        <f>"68393608064"</f>
        <v>68393608064</v>
      </c>
      <c r="C2093" s="7">
        <v>535</v>
      </c>
    </row>
    <row r="2094" spans="1:3" x14ac:dyDescent="0.3">
      <c r="A2094" s="1" t="str">
        <f>"68393706430"</f>
        <v>68393706430</v>
      </c>
      <c r="C2094" s="7">
        <v>780</v>
      </c>
    </row>
    <row r="2095" spans="1:3" x14ac:dyDescent="0.3">
      <c r="A2095" s="1" t="str">
        <f>"68395506464"</f>
        <v>68395506464</v>
      </c>
      <c r="C2095" s="7">
        <v>725</v>
      </c>
    </row>
    <row r="2096" spans="1:3" x14ac:dyDescent="0.3">
      <c r="A2096" s="1" t="str">
        <f>"68396508064"</f>
        <v>68396508064</v>
      </c>
      <c r="C2096" s="7">
        <v>555</v>
      </c>
    </row>
    <row r="2097" spans="1:3" x14ac:dyDescent="0.3">
      <c r="A2097" s="1" t="str">
        <f>"68404401642"</f>
        <v>68404401642</v>
      </c>
      <c r="C2097" s="7">
        <v>2790</v>
      </c>
    </row>
    <row r="2098" spans="1:3" x14ac:dyDescent="0.3">
      <c r="A2098" s="1" t="str">
        <f>"68405402437"</f>
        <v>68405402437</v>
      </c>
      <c r="C2098" s="7">
        <v>2385</v>
      </c>
    </row>
    <row r="2099" spans="1:3" x14ac:dyDescent="0.3">
      <c r="A2099" s="1" t="str">
        <f>"68405402464"</f>
        <v>68405402464</v>
      </c>
      <c r="C2099" s="7">
        <v>265</v>
      </c>
    </row>
    <row r="2100" spans="1:3" x14ac:dyDescent="0.3">
      <c r="A2100" s="1" t="str">
        <f>"68407201637"</f>
        <v>68407201637</v>
      </c>
      <c r="C2100" s="7">
        <v>2580</v>
      </c>
    </row>
    <row r="2101" spans="1:3" x14ac:dyDescent="0.3">
      <c r="A2101" s="1" t="str">
        <f>"68408003937"</f>
        <v>68408003937</v>
      </c>
      <c r="C2101" s="7">
        <v>895</v>
      </c>
    </row>
    <row r="2102" spans="1:3" x14ac:dyDescent="0.3">
      <c r="A2102" s="1" t="str">
        <f>"68408003964"</f>
        <v>68408003964</v>
      </c>
      <c r="C2102" s="7">
        <v>535</v>
      </c>
    </row>
    <row r="2103" spans="1:3" x14ac:dyDescent="0.3">
      <c r="A2103" s="1" t="str">
        <f>"68408213337"</f>
        <v>68408213337</v>
      </c>
      <c r="C2103" s="7">
        <v>1290</v>
      </c>
    </row>
    <row r="2104" spans="1:3" x14ac:dyDescent="0.3">
      <c r="A2104" s="1" t="str">
        <f>"68411901237"</f>
        <v>68411901237</v>
      </c>
      <c r="C2104" s="7">
        <v>1095</v>
      </c>
    </row>
    <row r="2105" spans="1:3" x14ac:dyDescent="0.3">
      <c r="A2105" s="1" t="str">
        <f>"68412302447"</f>
        <v>68412302447</v>
      </c>
      <c r="C2105" s="7">
        <v>265</v>
      </c>
    </row>
    <row r="2106" spans="1:3" x14ac:dyDescent="0.3">
      <c r="A2106" s="1" t="str">
        <f>"68412302464"</f>
        <v>68412302464</v>
      </c>
      <c r="C2106" s="7">
        <v>265</v>
      </c>
    </row>
    <row r="2107" spans="1:3" x14ac:dyDescent="0.3">
      <c r="A2107" s="1" t="str">
        <f>"68413404964"</f>
        <v>68413404964</v>
      </c>
      <c r="C2107" s="7">
        <v>390</v>
      </c>
    </row>
    <row r="2108" spans="1:3" x14ac:dyDescent="0.3">
      <c r="A2108" s="1" t="str">
        <f>"68413706064"</f>
        <v>68413706064</v>
      </c>
      <c r="C2108" s="7">
        <v>515</v>
      </c>
    </row>
    <row r="2109" spans="1:3" x14ac:dyDescent="0.3">
      <c r="A2109" s="1" t="str">
        <f>"68413804564"</f>
        <v>68413804564</v>
      </c>
      <c r="C2109" s="7">
        <v>390</v>
      </c>
    </row>
    <row r="2110" spans="1:3" x14ac:dyDescent="0.3">
      <c r="A2110" s="1" t="str">
        <f>"68422104964"</f>
        <v>68422104964</v>
      </c>
      <c r="C2110" s="7">
        <v>790</v>
      </c>
    </row>
    <row r="2111" spans="1:3" x14ac:dyDescent="0.3">
      <c r="A2111" s="1" t="str">
        <f>"68422602287"</f>
        <v>68422602287</v>
      </c>
      <c r="C2111" s="7">
        <v>2145</v>
      </c>
    </row>
    <row r="2112" spans="1:3" x14ac:dyDescent="0.3">
      <c r="A2112" s="1" t="str">
        <f>"68422602298"</f>
        <v>68422602298</v>
      </c>
      <c r="C2112" s="7">
        <v>2145</v>
      </c>
    </row>
    <row r="2113" spans="1:3" x14ac:dyDescent="0.3">
      <c r="A2113" s="1" t="str">
        <f>"68423205098"</f>
        <v>68423205098</v>
      </c>
      <c r="C2113" s="7">
        <v>890</v>
      </c>
    </row>
    <row r="2114" spans="1:3" x14ac:dyDescent="0.3">
      <c r="A2114" s="1" t="str">
        <f>"68423206530"</f>
        <v>68423206530</v>
      </c>
      <c r="C2114" s="7">
        <v>665</v>
      </c>
    </row>
    <row r="2115" spans="1:3" x14ac:dyDescent="0.3">
      <c r="A2115" s="1" t="str">
        <f>"68423305098"</f>
        <v>68423305098</v>
      </c>
      <c r="C2115" s="7">
        <v>2440</v>
      </c>
    </row>
    <row r="2116" spans="1:3" x14ac:dyDescent="0.3">
      <c r="A2116" s="1" t="str">
        <f>"68424305098"</f>
        <v>68424305098</v>
      </c>
      <c r="C2116" s="7">
        <v>4580</v>
      </c>
    </row>
    <row r="2117" spans="1:3" x14ac:dyDescent="0.3">
      <c r="A2117" s="1" t="str">
        <f>"68424403064"</f>
        <v>68424403064</v>
      </c>
      <c r="C2117" s="7">
        <v>725</v>
      </c>
    </row>
    <row r="2118" spans="1:3" x14ac:dyDescent="0.3">
      <c r="A2118" s="1" t="str">
        <f>"68425000047"</f>
        <v>68425000047</v>
      </c>
      <c r="C2118" s="7">
        <v>1500</v>
      </c>
    </row>
    <row r="2119" spans="1:3" x14ac:dyDescent="0.3">
      <c r="A2119" s="1" t="str">
        <f>"68425000064"</f>
        <v>68425000064</v>
      </c>
      <c r="C2119" s="7">
        <v>1270</v>
      </c>
    </row>
    <row r="2120" spans="1:3" x14ac:dyDescent="0.3">
      <c r="A2120" s="1" t="str">
        <f>"68425308064"</f>
        <v>68425308064</v>
      </c>
      <c r="C2120" s="7">
        <v>830</v>
      </c>
    </row>
    <row r="2121" spans="1:3" x14ac:dyDescent="0.3">
      <c r="A2121" s="1" t="str">
        <f>"68426400064"</f>
        <v>68426400064</v>
      </c>
      <c r="C2121" s="7">
        <v>1270</v>
      </c>
    </row>
    <row r="2122" spans="1:3" x14ac:dyDescent="0.3">
      <c r="A2122" s="1" t="str">
        <f>"68429904064"</f>
        <v>68429904064</v>
      </c>
      <c r="C2122" s="7">
        <v>715</v>
      </c>
    </row>
    <row r="2123" spans="1:3" x14ac:dyDescent="0.3">
      <c r="A2123" s="1" t="str">
        <f>"68430505064"</f>
        <v>68430505064</v>
      </c>
      <c r="C2123" s="7">
        <v>535</v>
      </c>
    </row>
    <row r="2124" spans="1:3" x14ac:dyDescent="0.3">
      <c r="A2124" s="1" t="str">
        <f>"68430505418"</f>
        <v>68430505418</v>
      </c>
      <c r="C2124" s="7">
        <v>1315</v>
      </c>
    </row>
    <row r="2125" spans="1:3" x14ac:dyDescent="0.3">
      <c r="A2125" s="1" t="str">
        <f>"68430505464"</f>
        <v>68430505464</v>
      </c>
      <c r="C2125" s="7">
        <v>445</v>
      </c>
    </row>
    <row r="2126" spans="1:3" x14ac:dyDescent="0.3">
      <c r="A2126" s="1" t="str">
        <f>"68430904264"</f>
        <v>68430904264</v>
      </c>
      <c r="C2126" s="7">
        <v>555</v>
      </c>
    </row>
    <row r="2127" spans="1:3" x14ac:dyDescent="0.3">
      <c r="A2127" s="1" t="str">
        <f>"68431005464"</f>
        <v>68431005464</v>
      </c>
      <c r="C2127" s="7">
        <v>630</v>
      </c>
    </row>
    <row r="2128" spans="1:3" x14ac:dyDescent="0.3">
      <c r="A2128" s="1" t="str">
        <f>"68431505464"</f>
        <v>68431505464</v>
      </c>
      <c r="C2128" s="7">
        <v>535</v>
      </c>
    </row>
    <row r="2129" spans="1:3" x14ac:dyDescent="0.3">
      <c r="A2129" s="1" t="str">
        <f>"68440603264"</f>
        <v>68440603264</v>
      </c>
      <c r="C2129" s="7">
        <v>340</v>
      </c>
    </row>
    <row r="2130" spans="1:3" x14ac:dyDescent="0.3">
      <c r="A2130" s="1" t="str">
        <f>"68440703718"</f>
        <v>68440703718</v>
      </c>
      <c r="C2130" s="7">
        <v>265</v>
      </c>
    </row>
    <row r="2131" spans="1:3" x14ac:dyDescent="0.3">
      <c r="A2131" s="1" t="str">
        <f>"68440703764"</f>
        <v>68440703764</v>
      </c>
      <c r="C2131" s="7">
        <v>550</v>
      </c>
    </row>
    <row r="2132" spans="1:3" x14ac:dyDescent="0.3">
      <c r="A2132" s="1" t="str">
        <f>"68442603730"</f>
        <v>68442603730</v>
      </c>
      <c r="C2132" s="7">
        <v>265</v>
      </c>
    </row>
    <row r="2133" spans="1:3" x14ac:dyDescent="0.3">
      <c r="A2133" s="1" t="str">
        <f>"68442603764"</f>
        <v>68442603764</v>
      </c>
      <c r="C2133" s="7">
        <v>265</v>
      </c>
    </row>
    <row r="2134" spans="1:3" x14ac:dyDescent="0.3">
      <c r="A2134" s="1" t="str">
        <f>"68442803064"</f>
        <v>68442803064</v>
      </c>
      <c r="C2134" s="7">
        <v>515</v>
      </c>
    </row>
    <row r="2135" spans="1:3" x14ac:dyDescent="0.3">
      <c r="A2135" s="1" t="str">
        <f>"68444504264"</f>
        <v>68444504264</v>
      </c>
      <c r="C2135" s="7">
        <v>535</v>
      </c>
    </row>
    <row r="2136" spans="1:3" x14ac:dyDescent="0.3">
      <c r="A2136" s="1" t="str">
        <f>"68444609564"</f>
        <v>68444609564</v>
      </c>
      <c r="C2136" s="7">
        <v>615</v>
      </c>
    </row>
    <row r="2137" spans="1:3" x14ac:dyDescent="0.3">
      <c r="A2137" s="1" t="str">
        <f>"68444804564"</f>
        <v>68444804564</v>
      </c>
      <c r="C2137" s="7">
        <v>535</v>
      </c>
    </row>
    <row r="2138" spans="1:3" x14ac:dyDescent="0.3">
      <c r="A2138" s="1" t="str">
        <f>"68446804047"</f>
        <v>68446804047</v>
      </c>
      <c r="C2138" s="7">
        <v>750</v>
      </c>
    </row>
    <row r="2139" spans="1:3" x14ac:dyDescent="0.3">
      <c r="A2139" s="1" t="str">
        <f>"68480502007"</f>
        <v>68480502007</v>
      </c>
      <c r="C2139" s="7">
        <v>4240</v>
      </c>
    </row>
    <row r="2140" spans="1:3" x14ac:dyDescent="0.3">
      <c r="A2140" s="1" t="str">
        <f>"68490006064"</f>
        <v>68490006064</v>
      </c>
      <c r="C2140" s="7">
        <v>535</v>
      </c>
    </row>
    <row r="2141" spans="1:3" x14ac:dyDescent="0.3">
      <c r="A2141" s="1" t="str">
        <f>"68490604064"</f>
        <v>68490604064</v>
      </c>
      <c r="C2141" s="7">
        <v>535</v>
      </c>
    </row>
    <row r="2142" spans="1:3" x14ac:dyDescent="0.3">
      <c r="A2142" s="1" t="str">
        <f>"68490806064"</f>
        <v>68490806064</v>
      </c>
      <c r="C2142" s="7">
        <v>265</v>
      </c>
    </row>
    <row r="2143" spans="1:3" x14ac:dyDescent="0.3">
      <c r="A2143" s="1" t="str">
        <f>"68494910622"</f>
        <v>68494910622</v>
      </c>
      <c r="C2143" s="7">
        <v>790</v>
      </c>
    </row>
    <row r="2144" spans="1:3" x14ac:dyDescent="0.3">
      <c r="A2144" s="1" t="str">
        <f>"68495705164"</f>
        <v>68495705164</v>
      </c>
      <c r="C2144" s="7">
        <v>535</v>
      </c>
    </row>
    <row r="2145" spans="1:3" x14ac:dyDescent="0.3">
      <c r="A2145" s="1" t="str">
        <f>"68498905064"</f>
        <v>68498905064</v>
      </c>
      <c r="C2145" s="7">
        <v>535</v>
      </c>
    </row>
    <row r="2146" spans="1:3" x14ac:dyDescent="0.3">
      <c r="A2146" s="1" t="str">
        <f>"68510601607"</f>
        <v>68510601607</v>
      </c>
      <c r="C2146" s="7">
        <v>825</v>
      </c>
    </row>
    <row r="2147" spans="1:3" x14ac:dyDescent="0.3">
      <c r="A2147" s="1" t="str">
        <f>"68511002907"</f>
        <v>68511002907</v>
      </c>
      <c r="C2147" s="7">
        <v>1375</v>
      </c>
    </row>
    <row r="2148" spans="1:3" x14ac:dyDescent="0.3">
      <c r="A2148" s="1" t="str">
        <f>"68511503244"</f>
        <v>68511503244</v>
      </c>
      <c r="C2148" s="7">
        <v>2135</v>
      </c>
    </row>
    <row r="2149" spans="1:3" x14ac:dyDescent="0.3">
      <c r="A2149" s="1" t="str">
        <f>"68512303244"</f>
        <v>68512303244</v>
      </c>
      <c r="C2149" s="7">
        <v>1780</v>
      </c>
    </row>
    <row r="2150" spans="1:3" x14ac:dyDescent="0.3">
      <c r="A2150" s="1" t="str">
        <f>"68512403244"</f>
        <v>68512403244</v>
      </c>
      <c r="C2150" s="7">
        <v>2905</v>
      </c>
    </row>
    <row r="2151" spans="1:3" x14ac:dyDescent="0.3">
      <c r="A2151" s="1" t="str">
        <f>"68512426007"</f>
        <v>68512426007</v>
      </c>
      <c r="C2151" s="7">
        <v>2905</v>
      </c>
    </row>
    <row r="2152" spans="1:3" x14ac:dyDescent="0.3">
      <c r="A2152" s="1" t="str">
        <f>"68512702044"</f>
        <v>68512702044</v>
      </c>
      <c r="C2152" s="7">
        <v>1185</v>
      </c>
    </row>
    <row r="2153" spans="1:3" x14ac:dyDescent="0.3">
      <c r="A2153" s="1" t="str">
        <f>"68513109364"</f>
        <v>68513109364</v>
      </c>
      <c r="C2153" s="7">
        <v>835</v>
      </c>
    </row>
    <row r="2154" spans="1:3" x14ac:dyDescent="0.3">
      <c r="A2154" s="1" t="str">
        <f>"68513707530"</f>
        <v>68513707530</v>
      </c>
      <c r="C2154" s="7">
        <v>620</v>
      </c>
    </row>
    <row r="2155" spans="1:3" x14ac:dyDescent="0.3">
      <c r="A2155" s="1" t="str">
        <f>"68513707564"</f>
        <v>68513707564</v>
      </c>
      <c r="C2155" s="7">
        <v>515</v>
      </c>
    </row>
    <row r="2156" spans="1:3" x14ac:dyDescent="0.3">
      <c r="A2156" s="1" t="str">
        <f>"68513803244"</f>
        <v>68513803244</v>
      </c>
      <c r="C2156" s="7">
        <v>1185</v>
      </c>
    </row>
    <row r="2157" spans="1:3" x14ac:dyDescent="0.3">
      <c r="A2157" s="1" t="str">
        <f>"68513902607"</f>
        <v>68513902607</v>
      </c>
      <c r="C2157" s="7">
        <v>645</v>
      </c>
    </row>
    <row r="2158" spans="1:3" x14ac:dyDescent="0.3">
      <c r="A2158" s="1" t="str">
        <f>"68514005364"</f>
        <v>68514005364</v>
      </c>
      <c r="C2158" s="7">
        <v>420</v>
      </c>
    </row>
    <row r="2159" spans="1:3" x14ac:dyDescent="0.3">
      <c r="A2159" s="1" t="str">
        <f>"68515504564"</f>
        <v>68515504564</v>
      </c>
      <c r="C2159" s="7">
        <v>535</v>
      </c>
    </row>
    <row r="2160" spans="1:3" x14ac:dyDescent="0.3">
      <c r="A2160" s="1" t="str">
        <f>"68517504430"</f>
        <v>68517504430</v>
      </c>
      <c r="C2160" s="7">
        <v>535</v>
      </c>
    </row>
    <row r="2161" spans="1:3" x14ac:dyDescent="0.3">
      <c r="A2161" s="1" t="str">
        <f>"68517504464"</f>
        <v>68517504464</v>
      </c>
      <c r="C2161" s="7">
        <v>535</v>
      </c>
    </row>
    <row r="2162" spans="1:3" x14ac:dyDescent="0.3">
      <c r="A2162" s="1" t="str">
        <f>"68517605064"</f>
        <v>68517605064</v>
      </c>
      <c r="C2162" s="7">
        <v>535</v>
      </c>
    </row>
    <row r="2163" spans="1:3" x14ac:dyDescent="0.3">
      <c r="A2163" s="1" t="str">
        <f>"68518205664"</f>
        <v>68518205664</v>
      </c>
      <c r="C2163" s="7">
        <v>265</v>
      </c>
    </row>
    <row r="2164" spans="1:3" x14ac:dyDescent="0.3">
      <c r="A2164" s="1" t="str">
        <f>"68519007064"</f>
        <v>68519007064</v>
      </c>
      <c r="C2164" s="7">
        <v>760</v>
      </c>
    </row>
    <row r="2165" spans="1:3" x14ac:dyDescent="0.3">
      <c r="A2165" s="1" t="str">
        <f>"68550102347"</f>
        <v>68550102347</v>
      </c>
      <c r="C2165" s="7">
        <v>265</v>
      </c>
    </row>
    <row r="2166" spans="1:3" x14ac:dyDescent="0.3">
      <c r="A2166" s="1" t="str">
        <f>"68550102364"</f>
        <v>68550102364</v>
      </c>
      <c r="C2166" s="7">
        <v>265</v>
      </c>
    </row>
    <row r="2167" spans="1:3" x14ac:dyDescent="0.3">
      <c r="A2167" s="1" t="str">
        <f>"68550302364"</f>
        <v>68550302364</v>
      </c>
      <c r="C2167" s="7">
        <v>265</v>
      </c>
    </row>
    <row r="2168" spans="1:3" x14ac:dyDescent="0.3">
      <c r="A2168" s="1" t="str">
        <f>"68550602364"</f>
        <v>68550602364</v>
      </c>
      <c r="C2168" s="7">
        <v>675</v>
      </c>
    </row>
    <row r="2169" spans="1:3" x14ac:dyDescent="0.3">
      <c r="A2169" s="1" t="str">
        <f>"68552507364"</f>
        <v>68552507364</v>
      </c>
      <c r="C2169" s="7">
        <v>715</v>
      </c>
    </row>
    <row r="2170" spans="1:3" x14ac:dyDescent="0.3">
      <c r="A2170" s="1" t="str">
        <f>"68554003964"</f>
        <v>68554003964</v>
      </c>
      <c r="C2170" s="7">
        <v>720</v>
      </c>
    </row>
    <row r="2171" spans="1:3" x14ac:dyDescent="0.3">
      <c r="A2171" s="1" t="str">
        <f>"68557905064"</f>
        <v>68557905064</v>
      </c>
      <c r="C2171" s="7">
        <v>555</v>
      </c>
    </row>
    <row r="2172" spans="1:3" x14ac:dyDescent="0.3">
      <c r="A2172" s="1" t="str">
        <f>"68558502764"</f>
        <v>68558502764</v>
      </c>
      <c r="C2172" s="7">
        <v>535</v>
      </c>
    </row>
    <row r="2173" spans="1:3" x14ac:dyDescent="0.3">
      <c r="A2173" s="1" t="str">
        <f>"68558702042"</f>
        <v>68558702042</v>
      </c>
      <c r="C2173" s="7">
        <v>1990</v>
      </c>
    </row>
    <row r="2174" spans="1:3" x14ac:dyDescent="0.3">
      <c r="A2174" s="1" t="str">
        <f>"68630302607"</f>
        <v>68630302607</v>
      </c>
      <c r="C2174" s="7">
        <v>885</v>
      </c>
    </row>
    <row r="2175" spans="1:3" x14ac:dyDescent="0.3">
      <c r="A2175" s="1" t="str">
        <f>"68643560361"</f>
        <v>68643560361</v>
      </c>
      <c r="C2175" s="7">
        <v>685</v>
      </c>
    </row>
    <row r="2176" spans="1:3" x14ac:dyDescent="0.3">
      <c r="A2176" s="1" t="str">
        <f>"68644560364"</f>
        <v>68644560364</v>
      </c>
      <c r="C2176" s="7">
        <v>680</v>
      </c>
    </row>
    <row r="2177" spans="1:3" x14ac:dyDescent="0.3">
      <c r="A2177" s="1" t="str">
        <f>"68645605230"</f>
        <v>68645605230</v>
      </c>
      <c r="C2177" s="7">
        <v>580</v>
      </c>
    </row>
    <row r="2178" spans="1:3" x14ac:dyDescent="0.3">
      <c r="A2178" s="1" t="str">
        <f>"68646800064"</f>
        <v>68646800064</v>
      </c>
      <c r="C2178" s="7">
        <v>550</v>
      </c>
    </row>
    <row r="2179" spans="1:3" x14ac:dyDescent="0.3">
      <c r="A2179" s="1" t="str">
        <f>"68648606364"</f>
        <v>68648606364</v>
      </c>
      <c r="C2179" s="7">
        <v>590</v>
      </c>
    </row>
    <row r="2180" spans="1:3" x14ac:dyDescent="0.3">
      <c r="A2180" s="1" t="str">
        <f>"68660460379"</f>
        <v>68660460379</v>
      </c>
      <c r="C2180" s="7">
        <v>850</v>
      </c>
    </row>
    <row r="2181" spans="1:3" x14ac:dyDescent="0.3">
      <c r="A2181" s="1" t="str">
        <f>"68661060479"</f>
        <v>68661060479</v>
      </c>
      <c r="C2181" s="7">
        <v>1620</v>
      </c>
    </row>
    <row r="2182" spans="1:3" x14ac:dyDescent="0.3">
      <c r="A2182" s="1" t="str">
        <f>"68661560379"</f>
        <v>68661560379</v>
      </c>
      <c r="C2182" s="7">
        <v>1755</v>
      </c>
    </row>
    <row r="2183" spans="1:3" x14ac:dyDescent="0.3">
      <c r="A2183" s="1" t="str">
        <f>"68662302779"</f>
        <v>68662302779</v>
      </c>
      <c r="C2183" s="7">
        <v>1485</v>
      </c>
    </row>
    <row r="2184" spans="1:3" x14ac:dyDescent="0.3">
      <c r="A2184" s="1" t="str">
        <f>"68662352779"</f>
        <v>68662352779</v>
      </c>
      <c r="C2184" s="7">
        <v>705</v>
      </c>
    </row>
    <row r="2185" spans="1:3" x14ac:dyDescent="0.3">
      <c r="A2185" s="1" t="str">
        <f>"68662702761"</f>
        <v>68662702761</v>
      </c>
      <c r="C2185" s="7">
        <v>1135</v>
      </c>
    </row>
    <row r="2186" spans="1:3" x14ac:dyDescent="0.3">
      <c r="A2186" s="1" t="str">
        <f>"68662702779"</f>
        <v>68662702779</v>
      </c>
      <c r="C2186" s="7">
        <v>1670</v>
      </c>
    </row>
    <row r="2187" spans="1:3" x14ac:dyDescent="0.3">
      <c r="A2187" s="1" t="str">
        <f>"68663003279"</f>
        <v>68663003279</v>
      </c>
      <c r="C2187" s="7">
        <v>990</v>
      </c>
    </row>
    <row r="2188" spans="1:3" x14ac:dyDescent="0.3">
      <c r="A2188" s="1" t="str">
        <f>"68663060379"</f>
        <v>68663060379</v>
      </c>
      <c r="C2188" s="7">
        <v>705</v>
      </c>
    </row>
    <row r="2189" spans="1:3" x14ac:dyDescent="0.3">
      <c r="A2189" s="1" t="str">
        <f>"68663104664"</f>
        <v>68663104664</v>
      </c>
      <c r="C2189" s="7">
        <v>645</v>
      </c>
    </row>
    <row r="2190" spans="1:3" x14ac:dyDescent="0.3">
      <c r="A2190" s="1" t="str">
        <f>"68664260361"</f>
        <v>68664260361</v>
      </c>
      <c r="C2190" s="7">
        <v>1945</v>
      </c>
    </row>
    <row r="2191" spans="1:3" x14ac:dyDescent="0.3">
      <c r="A2191" s="1" t="str">
        <f>"68664860428"</f>
        <v>68664860428</v>
      </c>
      <c r="C2191" s="7">
        <v>1040</v>
      </c>
    </row>
    <row r="2192" spans="1:3" x14ac:dyDescent="0.3">
      <c r="A2192" s="1" t="str">
        <f>"68671705064"</f>
        <v>68671705064</v>
      </c>
      <c r="C2192" s="7">
        <v>2360</v>
      </c>
    </row>
    <row r="2193" spans="1:3" x14ac:dyDescent="0.3">
      <c r="A2193" s="1" t="str">
        <f>"68672305064"</f>
        <v>68672305064</v>
      </c>
      <c r="C2193" s="7">
        <v>265</v>
      </c>
    </row>
    <row r="2194" spans="1:3" x14ac:dyDescent="0.3">
      <c r="A2194" s="1" t="str">
        <f>"68673104930"</f>
        <v>68673104930</v>
      </c>
      <c r="C2194" s="7">
        <v>620</v>
      </c>
    </row>
    <row r="2195" spans="1:3" x14ac:dyDescent="0.3">
      <c r="A2195" s="1" t="str">
        <f>"68673104964"</f>
        <v>68673104964</v>
      </c>
      <c r="C2195" s="7">
        <v>535</v>
      </c>
    </row>
    <row r="2196" spans="1:3" x14ac:dyDescent="0.3">
      <c r="A2196" s="1" t="str">
        <f>"68673303064"</f>
        <v>68673303064</v>
      </c>
      <c r="C2196" s="7">
        <v>620</v>
      </c>
    </row>
    <row r="2197" spans="1:3" x14ac:dyDescent="0.3">
      <c r="A2197" s="1" t="str">
        <f>"68674103018"</f>
        <v>68674103018</v>
      </c>
      <c r="C2197" s="7">
        <v>1110</v>
      </c>
    </row>
    <row r="2198" spans="1:3" x14ac:dyDescent="0.3">
      <c r="A2198" s="1" t="str">
        <f>"68674103064"</f>
        <v>68674103064</v>
      </c>
      <c r="C2198" s="7">
        <v>475</v>
      </c>
    </row>
    <row r="2199" spans="1:3" x14ac:dyDescent="0.3">
      <c r="A2199" s="1" t="str">
        <f>"68674506564"</f>
        <v>68674506564</v>
      </c>
      <c r="C2199" s="7">
        <v>535</v>
      </c>
    </row>
    <row r="2200" spans="1:3" x14ac:dyDescent="0.3">
      <c r="A2200" s="1" t="str">
        <f>"68676303064"</f>
        <v>68676303064</v>
      </c>
      <c r="C2200" s="7">
        <v>400</v>
      </c>
    </row>
    <row r="2201" spans="1:3" x14ac:dyDescent="0.3">
      <c r="A2201" s="1" t="str">
        <f>"68676905464"</f>
        <v>68676905464</v>
      </c>
      <c r="C2201" s="7">
        <v>265</v>
      </c>
    </row>
    <row r="2202" spans="1:3" x14ac:dyDescent="0.3">
      <c r="A2202" s="1" t="str">
        <f>"68679900064"</f>
        <v>68679900064</v>
      </c>
      <c r="C2202" s="7">
        <v>690</v>
      </c>
    </row>
    <row r="2203" spans="1:3" x14ac:dyDescent="0.3">
      <c r="A2203" s="1" t="str">
        <f>"68693202864"</f>
        <v>68693202864</v>
      </c>
      <c r="C2203" s="7">
        <v>265</v>
      </c>
    </row>
    <row r="2204" spans="1:3" x14ac:dyDescent="0.3">
      <c r="A2204" s="1" t="str">
        <f>"68693500087"</f>
        <v>68693500087</v>
      </c>
      <c r="C2204" s="7">
        <v>2040</v>
      </c>
    </row>
    <row r="2205" spans="1:3" x14ac:dyDescent="0.3">
      <c r="A2205" s="1" t="str">
        <f>"68693600087"</f>
        <v>68693600087</v>
      </c>
      <c r="C2205" s="7">
        <v>2040</v>
      </c>
    </row>
    <row r="2206" spans="1:3" x14ac:dyDescent="0.3">
      <c r="A2206" s="1" t="str">
        <f>"68760506322"</f>
        <v>68760506322</v>
      </c>
      <c r="C2206" s="7">
        <v>15300</v>
      </c>
    </row>
    <row r="2207" spans="1:3" x14ac:dyDescent="0.3">
      <c r="A2207" s="1" t="str">
        <f>"68776604925"</f>
        <v>68776604925</v>
      </c>
      <c r="C2207" s="7">
        <v>3500</v>
      </c>
    </row>
    <row r="2208" spans="1:3" x14ac:dyDescent="0.3">
      <c r="A2208" s="1" t="str">
        <f>"68792005430"</f>
        <v>68792005430</v>
      </c>
      <c r="C2208" s="7">
        <v>350</v>
      </c>
    </row>
    <row r="2209" spans="1:3" x14ac:dyDescent="0.3">
      <c r="A2209" s="1" t="str">
        <f>"68792005464"</f>
        <v>68792005464</v>
      </c>
      <c r="C2209" s="7">
        <v>250</v>
      </c>
    </row>
    <row r="2210" spans="1:3" x14ac:dyDescent="0.3">
      <c r="A2210" s="1" t="str">
        <f>"6904220170"</f>
        <v>6904220170</v>
      </c>
      <c r="C2210" s="7">
        <v>2270</v>
      </c>
    </row>
    <row r="2211" spans="1:3" x14ac:dyDescent="0.3">
      <c r="A2211" s="1" t="str">
        <f>"6916470450"</f>
        <v>6916470450</v>
      </c>
      <c r="C2211" s="7">
        <v>4340</v>
      </c>
    </row>
    <row r="2212" spans="1:3" x14ac:dyDescent="0.3">
      <c r="A2212" s="1" t="str">
        <f>"6927430493"</f>
        <v>6927430493</v>
      </c>
      <c r="C2212" s="7">
        <v>22640</v>
      </c>
    </row>
    <row r="2213" spans="1:3" x14ac:dyDescent="0.3">
      <c r="A2213" s="1" t="str">
        <f>"6929100170"</f>
        <v>6929100170</v>
      </c>
      <c r="C2213" s="7">
        <v>1525</v>
      </c>
    </row>
    <row r="2214" spans="1:3" x14ac:dyDescent="0.3">
      <c r="A2214" s="1" t="str">
        <f>"6929140170"</f>
        <v>6929140170</v>
      </c>
      <c r="C2214" s="7">
        <v>2150</v>
      </c>
    </row>
    <row r="2215" spans="1:3" x14ac:dyDescent="0.3">
      <c r="A2215" s="1" t="str">
        <f>"6929280170"</f>
        <v>6929280170</v>
      </c>
      <c r="C2215" s="7">
        <v>2800</v>
      </c>
    </row>
    <row r="2216" spans="1:3" x14ac:dyDescent="0.3">
      <c r="A2216" s="1" t="str">
        <f>"6929430193"</f>
        <v>6929430193</v>
      </c>
      <c r="C2216" s="7">
        <v>2640</v>
      </c>
    </row>
    <row r="2217" spans="1:3" x14ac:dyDescent="0.3">
      <c r="A2217" s="1" t="str">
        <f>"6929440193"</f>
        <v>6929440193</v>
      </c>
      <c r="C2217" s="7">
        <v>1950</v>
      </c>
    </row>
    <row r="2218" spans="1:3" x14ac:dyDescent="0.3">
      <c r="A2218" s="1" t="str">
        <f>"6929440470"</f>
        <v>6929440470</v>
      </c>
      <c r="C2218" s="7">
        <v>2755</v>
      </c>
    </row>
    <row r="2219" spans="1:3" x14ac:dyDescent="0.3">
      <c r="A2219" s="1" t="str">
        <f>"6929650193"</f>
        <v>6929650193</v>
      </c>
      <c r="C2219" s="7">
        <v>2800</v>
      </c>
    </row>
    <row r="2220" spans="1:3" x14ac:dyDescent="0.3">
      <c r="A2220" s="1" t="str">
        <f>"6929650470"</f>
        <v>6929650470</v>
      </c>
      <c r="C2220" s="7">
        <v>3180</v>
      </c>
    </row>
    <row r="2221" spans="1:3" x14ac:dyDescent="0.3">
      <c r="A2221" s="1" t="str">
        <f>"69370400193"</f>
        <v>69370400193</v>
      </c>
      <c r="C2221" s="7">
        <v>4820</v>
      </c>
    </row>
    <row r="2222" spans="1:3" x14ac:dyDescent="0.3">
      <c r="A2222" s="1" t="str">
        <f>"6937360193"</f>
        <v>6937360193</v>
      </c>
      <c r="C2222" s="7">
        <v>3340</v>
      </c>
    </row>
    <row r="2223" spans="1:3" x14ac:dyDescent="0.3">
      <c r="A2223" s="1" t="str">
        <f>"6942210170"</f>
        <v>6942210170</v>
      </c>
      <c r="C2223" s="7">
        <v>3435</v>
      </c>
    </row>
    <row r="2224" spans="1:3" x14ac:dyDescent="0.3">
      <c r="A2224" s="1" t="str">
        <f>"6943090470"</f>
        <v>6943090470</v>
      </c>
      <c r="C2224" s="7">
        <v>3180</v>
      </c>
    </row>
    <row r="2225" spans="1:3" x14ac:dyDescent="0.3">
      <c r="A2225" s="1" t="str">
        <f>"6944060170"</f>
        <v>6944060170</v>
      </c>
      <c r="C2225" s="7">
        <v>1525</v>
      </c>
    </row>
    <row r="2226" spans="1:3" x14ac:dyDescent="0.3">
      <c r="A2226" s="1" t="str">
        <f>"6944450170"</f>
        <v>6944450170</v>
      </c>
      <c r="C2226" s="7">
        <v>2270</v>
      </c>
    </row>
    <row r="2227" spans="1:3" x14ac:dyDescent="0.3">
      <c r="A2227" s="1" t="str">
        <f>"6944490370"</f>
        <v>6944490370</v>
      </c>
      <c r="C2227" s="7">
        <v>1420</v>
      </c>
    </row>
    <row r="2228" spans="1:3" x14ac:dyDescent="0.3">
      <c r="A2228" s="1" t="str">
        <f>"6949560170"</f>
        <v>6949560170</v>
      </c>
      <c r="C2228" s="7">
        <v>3710</v>
      </c>
    </row>
    <row r="2229" spans="1:3" x14ac:dyDescent="0.3">
      <c r="A2229" s="1" t="str">
        <f>"6949910470"</f>
        <v>6949910470</v>
      </c>
      <c r="C2229" s="7">
        <v>3710</v>
      </c>
    </row>
    <row r="2230" spans="1:3" x14ac:dyDescent="0.3">
      <c r="A2230" s="1" t="str">
        <f>"6951240493"</f>
        <v>6951240493</v>
      </c>
      <c r="C2230" s="7">
        <v>2250</v>
      </c>
    </row>
    <row r="2231" spans="1:3" x14ac:dyDescent="0.3">
      <c r="A2231" s="1" t="str">
        <f>"6951310170"</f>
        <v>6951310170</v>
      </c>
      <c r="C2231" s="7">
        <v>2650</v>
      </c>
    </row>
    <row r="2232" spans="1:3" x14ac:dyDescent="0.3">
      <c r="A2232" s="1" t="str">
        <f>"6951550170"</f>
        <v>6951550170</v>
      </c>
      <c r="C2232" s="7">
        <v>1845</v>
      </c>
    </row>
    <row r="2233" spans="1:3" x14ac:dyDescent="0.3">
      <c r="A2233" s="1" t="str">
        <f>"6951550370"</f>
        <v>6951550370</v>
      </c>
      <c r="C2233" s="7">
        <v>1800</v>
      </c>
    </row>
    <row r="2234" spans="1:3" x14ac:dyDescent="0.3">
      <c r="A2234" s="1" t="str">
        <f>"6951660170"</f>
        <v>6951660170</v>
      </c>
      <c r="C2234" s="7">
        <v>3075</v>
      </c>
    </row>
    <row r="2235" spans="1:3" x14ac:dyDescent="0.3">
      <c r="A2235" s="1" t="str">
        <f>"6951880170"</f>
        <v>6951880170</v>
      </c>
      <c r="C2235" s="7">
        <v>1210</v>
      </c>
    </row>
    <row r="2236" spans="1:3" x14ac:dyDescent="0.3">
      <c r="A2236" s="1" t="str">
        <f>"6951960170"</f>
        <v>6951960170</v>
      </c>
      <c r="C2236" s="7">
        <v>1445</v>
      </c>
    </row>
    <row r="2237" spans="1:3" x14ac:dyDescent="0.3">
      <c r="A2237" s="1" t="str">
        <f>"6955010170"</f>
        <v>6955010170</v>
      </c>
      <c r="C2237" s="7">
        <v>3180</v>
      </c>
    </row>
    <row r="2238" spans="1:3" x14ac:dyDescent="0.3">
      <c r="A2238" s="1" t="str">
        <f>"6955240170"</f>
        <v>6955240170</v>
      </c>
      <c r="C2238" s="7">
        <v>2160</v>
      </c>
    </row>
    <row r="2239" spans="1:3" x14ac:dyDescent="0.3">
      <c r="A2239" s="1" t="str">
        <f>"6963140493"</f>
        <v>6963140493</v>
      </c>
      <c r="C2239" s="7">
        <v>11040</v>
      </c>
    </row>
    <row r="2240" spans="1:3" x14ac:dyDescent="0.3">
      <c r="A2240" s="1" t="str">
        <f>"6966930179"</f>
        <v>6966930179</v>
      </c>
      <c r="C2240" s="7">
        <v>4435</v>
      </c>
    </row>
    <row r="2241" spans="1:3" x14ac:dyDescent="0.3">
      <c r="A2241" s="1" t="str">
        <f>"6967230405"</f>
        <v>6967230405</v>
      </c>
      <c r="C2241" s="7">
        <v>3540</v>
      </c>
    </row>
    <row r="2242" spans="1:3" x14ac:dyDescent="0.3">
      <c r="A2242" s="1" t="str">
        <f>"700106030"</f>
        <v>700106030</v>
      </c>
      <c r="C2242" s="7">
        <v>1555</v>
      </c>
    </row>
    <row r="2243" spans="1:3" x14ac:dyDescent="0.3">
      <c r="A2243" s="1" t="str">
        <f>"700109007"</f>
        <v>700109007</v>
      </c>
      <c r="C2243" s="7">
        <v>2040</v>
      </c>
    </row>
    <row r="2244" spans="1:3" x14ac:dyDescent="0.3">
      <c r="A2244" s="1" t="str">
        <f>"700109091"</f>
        <v>700109091</v>
      </c>
      <c r="C2244" s="7">
        <v>2040</v>
      </c>
    </row>
    <row r="2245" spans="1:3" x14ac:dyDescent="0.3">
      <c r="A2245" s="1" t="str">
        <f>"700116051"</f>
        <v>700116051</v>
      </c>
      <c r="C2245" s="7">
        <v>1615</v>
      </c>
    </row>
    <row r="2246" spans="1:3" x14ac:dyDescent="0.3">
      <c r="A2246" s="1" t="str">
        <f>"700118030"</f>
        <v>700118030</v>
      </c>
      <c r="C2246" s="7">
        <v>1200</v>
      </c>
    </row>
    <row r="2247" spans="1:3" x14ac:dyDescent="0.3">
      <c r="A2247" s="1" t="str">
        <f>"700119007"</f>
        <v>700119007</v>
      </c>
      <c r="C2247" s="7">
        <v>2235</v>
      </c>
    </row>
    <row r="2248" spans="1:3" x14ac:dyDescent="0.3">
      <c r="A2248" s="1" t="str">
        <f>"700120047"</f>
        <v>700120047</v>
      </c>
      <c r="C2248" s="7">
        <v>5195</v>
      </c>
    </row>
    <row r="2249" spans="1:3" x14ac:dyDescent="0.3">
      <c r="A2249" s="1" t="str">
        <f>"700202007"</f>
        <v>700202007</v>
      </c>
      <c r="C2249" s="7">
        <v>2035</v>
      </c>
    </row>
    <row r="2250" spans="1:3" x14ac:dyDescent="0.3">
      <c r="A2250" s="1" t="str">
        <f>"700304002"</f>
        <v>700304002</v>
      </c>
      <c r="C2250" s="7">
        <v>1310</v>
      </c>
    </row>
    <row r="2251" spans="1:3" x14ac:dyDescent="0.3">
      <c r="A2251" s="1" t="str">
        <f>"700304007"</f>
        <v>700304007</v>
      </c>
      <c r="C2251" s="7">
        <v>1435</v>
      </c>
    </row>
    <row r="2252" spans="1:3" x14ac:dyDescent="0.3">
      <c r="A2252" s="1" t="str">
        <f>"700310007"</f>
        <v>700310007</v>
      </c>
      <c r="C2252" s="7">
        <v>1140</v>
      </c>
    </row>
    <row r="2253" spans="1:3" x14ac:dyDescent="0.3">
      <c r="A2253" s="1" t="str">
        <f>"700312007"</f>
        <v>700312007</v>
      </c>
      <c r="C2253" s="7">
        <v>1490</v>
      </c>
    </row>
    <row r="2254" spans="1:3" x14ac:dyDescent="0.3">
      <c r="A2254" s="1" t="str">
        <f>"700312030"</f>
        <v>700312030</v>
      </c>
      <c r="C2254" s="7">
        <v>1490</v>
      </c>
    </row>
    <row r="2255" spans="1:3" x14ac:dyDescent="0.3">
      <c r="A2255" s="1" t="str">
        <f>"700314007"</f>
        <v>700314007</v>
      </c>
      <c r="C2255" s="7">
        <v>1300</v>
      </c>
    </row>
    <row r="2256" spans="1:3" x14ac:dyDescent="0.3">
      <c r="A2256" s="1" t="str">
        <f>"700314012"</f>
        <v>700314012</v>
      </c>
      <c r="C2256" s="7">
        <v>1640</v>
      </c>
    </row>
    <row r="2257" spans="1:3" x14ac:dyDescent="0.3">
      <c r="A2257" s="1" t="str">
        <f>"700315007"</f>
        <v>700315007</v>
      </c>
      <c r="C2257" s="7">
        <v>885</v>
      </c>
    </row>
    <row r="2258" spans="1:3" x14ac:dyDescent="0.3">
      <c r="A2258" s="1" t="str">
        <f>"700322007"</f>
        <v>700322007</v>
      </c>
      <c r="C2258" s="7">
        <v>2130</v>
      </c>
    </row>
    <row r="2259" spans="1:3" x14ac:dyDescent="0.3">
      <c r="A2259" s="1" t="str">
        <f>"700351007"</f>
        <v>700351007</v>
      </c>
      <c r="C2259" s="7">
        <v>1600</v>
      </c>
    </row>
    <row r="2260" spans="1:3" x14ac:dyDescent="0.3">
      <c r="A2260" s="1" t="str">
        <f>"700410008"</f>
        <v>700410008</v>
      </c>
      <c r="C2260" s="7">
        <v>2175</v>
      </c>
    </row>
    <row r="2261" spans="1:3" x14ac:dyDescent="0.3">
      <c r="A2261" s="1" t="str">
        <f>"700412007"</f>
        <v>700412007</v>
      </c>
      <c r="C2261" s="7">
        <v>1920</v>
      </c>
    </row>
    <row r="2262" spans="1:3" x14ac:dyDescent="0.3">
      <c r="A2262" s="1" t="str">
        <f>"700413018"</f>
        <v>700413018</v>
      </c>
      <c r="C2262" s="7">
        <v>3150</v>
      </c>
    </row>
    <row r="2263" spans="1:3" x14ac:dyDescent="0.3">
      <c r="A2263" s="1" t="str">
        <f>"700415047"</f>
        <v>700415047</v>
      </c>
      <c r="C2263" s="7">
        <v>2180</v>
      </c>
    </row>
    <row r="2264" spans="1:3" x14ac:dyDescent="0.3">
      <c r="A2264" s="1" t="str">
        <f>"700416007"</f>
        <v>700416007</v>
      </c>
      <c r="C2264" s="7">
        <v>1965</v>
      </c>
    </row>
    <row r="2265" spans="1:3" x14ac:dyDescent="0.3">
      <c r="A2265" s="1" t="str">
        <f>"700416047"</f>
        <v>700416047</v>
      </c>
      <c r="C2265" s="7">
        <v>2140</v>
      </c>
    </row>
    <row r="2266" spans="1:3" x14ac:dyDescent="0.3">
      <c r="A2266" s="1" t="str">
        <f>"700417098"</f>
        <v>700417098</v>
      </c>
      <c r="C2266" s="7">
        <v>2540</v>
      </c>
    </row>
    <row r="2267" spans="1:3" x14ac:dyDescent="0.3">
      <c r="A2267" s="1" t="str">
        <f>"700419007"</f>
        <v>700419007</v>
      </c>
      <c r="C2267" s="7">
        <v>1275</v>
      </c>
    </row>
    <row r="2268" spans="1:3" x14ac:dyDescent="0.3">
      <c r="A2268" s="1" t="str">
        <f>"700422005"</f>
        <v>700422005</v>
      </c>
      <c r="C2268" s="7">
        <v>1540</v>
      </c>
    </row>
    <row r="2269" spans="1:3" x14ac:dyDescent="0.3">
      <c r="A2269" s="1" t="str">
        <f>"700422007"</f>
        <v>700422007</v>
      </c>
      <c r="C2269" s="7">
        <v>1415</v>
      </c>
    </row>
    <row r="2270" spans="1:3" x14ac:dyDescent="0.3">
      <c r="A2270" s="1" t="str">
        <f>"700422030"</f>
        <v>700422030</v>
      </c>
      <c r="C2270" s="7">
        <v>1540</v>
      </c>
    </row>
    <row r="2271" spans="1:3" x14ac:dyDescent="0.3">
      <c r="A2271" s="1" t="str">
        <f>"700424007"</f>
        <v>700424007</v>
      </c>
      <c r="C2271" s="7">
        <v>1535</v>
      </c>
    </row>
    <row r="2272" spans="1:3" x14ac:dyDescent="0.3">
      <c r="A2272" s="1" t="str">
        <f>"700426051"</f>
        <v>700426051</v>
      </c>
      <c r="C2272" s="7">
        <v>1495</v>
      </c>
    </row>
    <row r="2273" spans="1:3" x14ac:dyDescent="0.3">
      <c r="A2273" s="1" t="str">
        <f>"700429006"</f>
        <v>700429006</v>
      </c>
      <c r="C2273" s="7">
        <v>1985</v>
      </c>
    </row>
    <row r="2274" spans="1:3" x14ac:dyDescent="0.3">
      <c r="A2274" s="1" t="str">
        <f>"700434007"</f>
        <v>700434007</v>
      </c>
      <c r="C2274" s="7">
        <v>1395</v>
      </c>
    </row>
    <row r="2275" spans="1:3" x14ac:dyDescent="0.3">
      <c r="A2275" s="1" t="str">
        <f>"700445047"</f>
        <v>700445047</v>
      </c>
      <c r="C2275" s="7">
        <v>3260</v>
      </c>
    </row>
    <row r="2276" spans="1:3" x14ac:dyDescent="0.3">
      <c r="A2276" s="1" t="str">
        <f>"700448007"</f>
        <v>700448007</v>
      </c>
      <c r="C2276" s="7">
        <v>1990</v>
      </c>
    </row>
    <row r="2277" spans="1:3" x14ac:dyDescent="0.3">
      <c r="A2277" s="1" t="str">
        <f>"700448047"</f>
        <v>700448047</v>
      </c>
      <c r="C2277" s="7">
        <v>2640</v>
      </c>
    </row>
    <row r="2278" spans="1:3" x14ac:dyDescent="0.3">
      <c r="A2278" s="1" t="str">
        <f>"700449007"</f>
        <v>700449007</v>
      </c>
      <c r="C2278" s="7">
        <v>2450</v>
      </c>
    </row>
    <row r="2279" spans="1:3" x14ac:dyDescent="0.3">
      <c r="A2279" s="1" t="str">
        <f>"700450007"</f>
        <v>700450007</v>
      </c>
      <c r="C2279" s="7">
        <v>4505</v>
      </c>
    </row>
    <row r="2280" spans="1:3" x14ac:dyDescent="0.3">
      <c r="A2280" s="1" t="str">
        <f>"700452007"</f>
        <v>700452007</v>
      </c>
      <c r="C2280" s="7">
        <v>2040</v>
      </c>
    </row>
    <row r="2281" spans="1:3" x14ac:dyDescent="0.3">
      <c r="A2281" s="1" t="str">
        <f>"700452030"</f>
        <v>700452030</v>
      </c>
      <c r="C2281" s="7">
        <v>2225</v>
      </c>
    </row>
    <row r="2282" spans="1:3" x14ac:dyDescent="0.3">
      <c r="A2282" s="1" t="str">
        <f>"700461007"</f>
        <v>700461007</v>
      </c>
      <c r="C2282" s="7">
        <v>2385</v>
      </c>
    </row>
    <row r="2283" spans="1:3" x14ac:dyDescent="0.3">
      <c r="A2283" s="1" t="str">
        <f>"700462087"</f>
        <v>700462087</v>
      </c>
      <c r="C2283" s="7">
        <v>3190</v>
      </c>
    </row>
    <row r="2284" spans="1:3" x14ac:dyDescent="0.3">
      <c r="A2284" s="1" t="str">
        <f>"700503091"</f>
        <v>700503091</v>
      </c>
      <c r="C2284" s="7">
        <v>1890</v>
      </c>
    </row>
    <row r="2285" spans="1:3" x14ac:dyDescent="0.3">
      <c r="A2285" s="1" t="str">
        <f>"700504007"</f>
        <v>700504007</v>
      </c>
      <c r="C2285" s="7">
        <v>1840</v>
      </c>
    </row>
    <row r="2286" spans="1:3" x14ac:dyDescent="0.3">
      <c r="A2286" s="1" t="str">
        <f>"700504030"</f>
        <v>700504030</v>
      </c>
      <c r="C2286" s="7">
        <v>1840</v>
      </c>
    </row>
    <row r="2287" spans="1:3" x14ac:dyDescent="0.3">
      <c r="A2287" s="1" t="str">
        <f>"700505007"</f>
        <v>700505007</v>
      </c>
      <c r="C2287" s="7">
        <v>3430</v>
      </c>
    </row>
    <row r="2288" spans="1:3" x14ac:dyDescent="0.3">
      <c r="A2288" s="1" t="str">
        <f>"700506007"</f>
        <v>700506007</v>
      </c>
      <c r="C2288" s="7">
        <v>3475</v>
      </c>
    </row>
    <row r="2289" spans="1:3" x14ac:dyDescent="0.3">
      <c r="A2289" s="1" t="str">
        <f>"700603047"</f>
        <v>700603047</v>
      </c>
      <c r="C2289" s="7">
        <v>3150</v>
      </c>
    </row>
    <row r="2290" spans="1:3" x14ac:dyDescent="0.3">
      <c r="A2290" s="1" t="str">
        <f>"700702007"</f>
        <v>700702007</v>
      </c>
      <c r="C2290" s="7">
        <v>1300</v>
      </c>
    </row>
    <row r="2291" spans="1:3" x14ac:dyDescent="0.3">
      <c r="A2291" s="1" t="str">
        <f>"700705007"</f>
        <v>700705007</v>
      </c>
      <c r="C2291" s="7">
        <v>1900</v>
      </c>
    </row>
    <row r="2292" spans="1:3" x14ac:dyDescent="0.3">
      <c r="A2292" s="1" t="str">
        <f>"700800007"</f>
        <v>700800007</v>
      </c>
      <c r="C2292" s="7">
        <v>2100</v>
      </c>
    </row>
    <row r="2293" spans="1:3" x14ac:dyDescent="0.3">
      <c r="A2293" s="1" t="str">
        <f>"700900098"</f>
        <v>700900098</v>
      </c>
      <c r="C2293" s="7">
        <v>1990</v>
      </c>
    </row>
    <row r="2294" spans="1:3" x14ac:dyDescent="0.3">
      <c r="A2294" s="1" t="str">
        <f>"701011047"</f>
        <v>701011047</v>
      </c>
      <c r="C2294" s="7">
        <v>2400</v>
      </c>
    </row>
    <row r="2295" spans="1:3" x14ac:dyDescent="0.3">
      <c r="A2295" s="1" t="str">
        <f>"701012007"</f>
        <v>701012007</v>
      </c>
      <c r="C2295" s="7">
        <v>1920</v>
      </c>
    </row>
    <row r="2296" spans="1:3" x14ac:dyDescent="0.3">
      <c r="A2296" s="1" t="str">
        <f>"701017047"</f>
        <v>701017047</v>
      </c>
      <c r="C2296" s="7">
        <v>2360</v>
      </c>
    </row>
    <row r="2297" spans="1:3" x14ac:dyDescent="0.3">
      <c r="A2297" s="1" t="str">
        <f>"701028007"</f>
        <v>701028007</v>
      </c>
      <c r="C2297" s="7">
        <v>1335</v>
      </c>
    </row>
    <row r="2298" spans="1:3" x14ac:dyDescent="0.3">
      <c r="A2298" s="1" t="str">
        <f>"701036007"</f>
        <v>701036007</v>
      </c>
      <c r="C2298" s="7">
        <v>1625</v>
      </c>
    </row>
    <row r="2299" spans="1:3" x14ac:dyDescent="0.3">
      <c r="A2299" s="1" t="str">
        <f>"701036009"</f>
        <v>701036009</v>
      </c>
      <c r="C2299" s="7">
        <v>2080</v>
      </c>
    </row>
    <row r="2300" spans="1:3" x14ac:dyDescent="0.3">
      <c r="A2300" s="1" t="str">
        <f>"701039074"</f>
        <v>701039074</v>
      </c>
      <c r="C2300" s="7">
        <v>3130</v>
      </c>
    </row>
    <row r="2301" spans="1:3" x14ac:dyDescent="0.3">
      <c r="A2301" s="1" t="str">
        <f>"701040007"</f>
        <v>701040007</v>
      </c>
      <c r="C2301" s="7">
        <v>1150</v>
      </c>
    </row>
    <row r="2302" spans="1:3" x14ac:dyDescent="0.3">
      <c r="A2302" s="1" t="str">
        <f>"701040030"</f>
        <v>701040030</v>
      </c>
      <c r="C2302" s="7">
        <v>1150</v>
      </c>
    </row>
    <row r="2303" spans="1:3" x14ac:dyDescent="0.3">
      <c r="A2303" s="1" t="str">
        <f>"701050071"</f>
        <v>701050071</v>
      </c>
      <c r="C2303" s="7">
        <v>2290</v>
      </c>
    </row>
    <row r="2304" spans="1:3" x14ac:dyDescent="0.3">
      <c r="A2304" s="1" t="str">
        <f>"701060007"</f>
        <v>701060007</v>
      </c>
      <c r="C2304" s="7">
        <v>1865</v>
      </c>
    </row>
    <row r="2305" spans="1:3" x14ac:dyDescent="0.3">
      <c r="A2305" s="1" t="str">
        <f>"701060093"</f>
        <v>701060093</v>
      </c>
      <c r="C2305" s="7">
        <v>1200</v>
      </c>
    </row>
    <row r="2306" spans="1:3" x14ac:dyDescent="0.3">
      <c r="A2306" s="1" t="str">
        <f>"701062009"</f>
        <v>701062009</v>
      </c>
      <c r="C2306" s="7">
        <v>2125</v>
      </c>
    </row>
    <row r="2307" spans="1:3" x14ac:dyDescent="0.3">
      <c r="A2307" s="1" t="str">
        <f>"701062090"</f>
        <v>701062090</v>
      </c>
      <c r="C2307" s="7">
        <v>2330</v>
      </c>
    </row>
    <row r="2308" spans="1:3" x14ac:dyDescent="0.3">
      <c r="A2308" s="1" t="str">
        <f>"701065009"</f>
        <v>701065009</v>
      </c>
      <c r="C2308" s="7">
        <v>1875</v>
      </c>
    </row>
    <row r="2309" spans="1:3" x14ac:dyDescent="0.3">
      <c r="A2309" s="1" t="str">
        <f>"701065091"</f>
        <v>701065091</v>
      </c>
      <c r="C2309" s="7">
        <v>1865</v>
      </c>
    </row>
    <row r="2310" spans="1:3" x14ac:dyDescent="0.3">
      <c r="A2310" s="1" t="str">
        <f>"701066047"</f>
        <v>701066047</v>
      </c>
      <c r="C2310" s="7">
        <v>3385</v>
      </c>
    </row>
    <row r="2311" spans="1:3" x14ac:dyDescent="0.3">
      <c r="A2311" s="1" t="str">
        <f>"701067074"</f>
        <v>701067074</v>
      </c>
      <c r="C2311" s="7">
        <v>2330</v>
      </c>
    </row>
    <row r="2312" spans="1:3" x14ac:dyDescent="0.3">
      <c r="A2312" s="1" t="str">
        <f>"701069047"</f>
        <v>701069047</v>
      </c>
      <c r="C2312" s="7">
        <v>2340</v>
      </c>
    </row>
    <row r="2313" spans="1:3" x14ac:dyDescent="0.3">
      <c r="A2313" s="1" t="str">
        <f>"701070007"</f>
        <v>701070007</v>
      </c>
      <c r="C2313" s="7">
        <v>3640</v>
      </c>
    </row>
    <row r="2314" spans="1:3" x14ac:dyDescent="0.3">
      <c r="A2314" s="1" t="str">
        <f>"701070030"</f>
        <v>701070030</v>
      </c>
      <c r="C2314" s="7">
        <v>3040</v>
      </c>
    </row>
    <row r="2315" spans="1:3" x14ac:dyDescent="0.3">
      <c r="A2315" s="1" t="str">
        <f>"701071007"</f>
        <v>701071007</v>
      </c>
      <c r="C2315" s="7">
        <v>1425</v>
      </c>
    </row>
    <row r="2316" spans="1:3" x14ac:dyDescent="0.3">
      <c r="A2316" s="1" t="str">
        <f>"701071047"</f>
        <v>701071047</v>
      </c>
      <c r="C2316" s="7">
        <v>2140</v>
      </c>
    </row>
    <row r="2317" spans="1:3" x14ac:dyDescent="0.3">
      <c r="A2317" s="1" t="str">
        <f>"701072098"</f>
        <v>701072098</v>
      </c>
      <c r="C2317" s="7">
        <v>2780</v>
      </c>
    </row>
    <row r="2318" spans="1:3" x14ac:dyDescent="0.3">
      <c r="A2318" s="1" t="str">
        <f>"701079007"</f>
        <v>701079007</v>
      </c>
      <c r="C2318" s="7">
        <v>2140</v>
      </c>
    </row>
    <row r="2319" spans="1:3" x14ac:dyDescent="0.3">
      <c r="A2319" s="1" t="str">
        <f>"701080007"</f>
        <v>701080007</v>
      </c>
      <c r="C2319" s="7">
        <v>695</v>
      </c>
    </row>
    <row r="2320" spans="1:3" x14ac:dyDescent="0.3">
      <c r="A2320" s="1" t="str">
        <f>"701206007"</f>
        <v>701206007</v>
      </c>
      <c r="C2320" s="7">
        <v>3180</v>
      </c>
    </row>
    <row r="2321" spans="1:3" x14ac:dyDescent="0.3">
      <c r="A2321" s="1" t="str">
        <f>"701210007"</f>
        <v>701210007</v>
      </c>
      <c r="C2321" s="7">
        <v>2060</v>
      </c>
    </row>
    <row r="2322" spans="1:3" x14ac:dyDescent="0.3">
      <c r="A2322" s="1" t="str">
        <f>"701223007"</f>
        <v>701223007</v>
      </c>
      <c r="C2322" s="7">
        <v>1855</v>
      </c>
    </row>
    <row r="2323" spans="1:3" x14ac:dyDescent="0.3">
      <c r="A2323" s="1" t="str">
        <f>"701227030"</f>
        <v>701227030</v>
      </c>
      <c r="C2323" s="7">
        <v>2255</v>
      </c>
    </row>
    <row r="2324" spans="1:3" x14ac:dyDescent="0.3">
      <c r="A2324" s="1" t="str">
        <f>"701227049"</f>
        <v>701227049</v>
      </c>
      <c r="C2324" s="7">
        <v>2360</v>
      </c>
    </row>
    <row r="2325" spans="1:3" x14ac:dyDescent="0.3">
      <c r="A2325" s="1" t="str">
        <f>"701233037"</f>
        <v>701233037</v>
      </c>
      <c r="C2325" s="7">
        <v>5655</v>
      </c>
    </row>
    <row r="2326" spans="1:3" x14ac:dyDescent="0.3">
      <c r="A2326" s="1" t="str">
        <f>"701234009"</f>
        <v>701234009</v>
      </c>
      <c r="C2326" s="7">
        <v>1990</v>
      </c>
    </row>
    <row r="2327" spans="1:3" x14ac:dyDescent="0.3">
      <c r="A2327" s="1" t="str">
        <f>"701234049"</f>
        <v>701234049</v>
      </c>
      <c r="C2327" s="7">
        <v>1720</v>
      </c>
    </row>
    <row r="2328" spans="1:3" x14ac:dyDescent="0.3">
      <c r="A2328" s="1" t="str">
        <f>"701237098"</f>
        <v>701237098</v>
      </c>
      <c r="C2328" s="7">
        <v>2440</v>
      </c>
    </row>
    <row r="2329" spans="1:3" x14ac:dyDescent="0.3">
      <c r="A2329" s="1" t="str">
        <f>"701240007"</f>
        <v>701240007</v>
      </c>
      <c r="C2329" s="7">
        <v>2370</v>
      </c>
    </row>
    <row r="2330" spans="1:3" x14ac:dyDescent="0.3">
      <c r="A2330" s="1" t="str">
        <f>"701241007"</f>
        <v>701241007</v>
      </c>
      <c r="C2330" s="7">
        <v>1305</v>
      </c>
    </row>
    <row r="2331" spans="1:3" x14ac:dyDescent="0.3">
      <c r="A2331" s="1" t="str">
        <f>"701241008"</f>
        <v>701241008</v>
      </c>
      <c r="C2331" s="7">
        <v>2040</v>
      </c>
    </row>
    <row r="2332" spans="1:3" x14ac:dyDescent="0.3">
      <c r="A2332" s="1" t="str">
        <f>"701242007"</f>
        <v>701242007</v>
      </c>
      <c r="C2332" s="7">
        <v>1995</v>
      </c>
    </row>
    <row r="2333" spans="1:3" x14ac:dyDescent="0.3">
      <c r="A2333" s="1" t="str">
        <f>"701242030"</f>
        <v>701242030</v>
      </c>
      <c r="C2333" s="7">
        <v>1995</v>
      </c>
    </row>
    <row r="2334" spans="1:3" x14ac:dyDescent="0.3">
      <c r="A2334" s="1" t="str">
        <f>"701243098"</f>
        <v>701243098</v>
      </c>
      <c r="C2334" s="7">
        <v>2605</v>
      </c>
    </row>
    <row r="2335" spans="1:3" x14ac:dyDescent="0.3">
      <c r="A2335" s="1" t="str">
        <f>"701245007"</f>
        <v>701245007</v>
      </c>
      <c r="C2335" s="7">
        <v>2035</v>
      </c>
    </row>
    <row r="2336" spans="1:3" x14ac:dyDescent="0.3">
      <c r="A2336" s="1" t="str">
        <f>"701245030"</f>
        <v>701245030</v>
      </c>
      <c r="C2336" s="7">
        <v>2035</v>
      </c>
    </row>
    <row r="2337" spans="1:3" x14ac:dyDescent="0.3">
      <c r="A2337" s="1" t="str">
        <f>"701247007"</f>
        <v>701247007</v>
      </c>
      <c r="C2337" s="7">
        <v>2965</v>
      </c>
    </row>
    <row r="2338" spans="1:3" x14ac:dyDescent="0.3">
      <c r="A2338" s="1" t="str">
        <f>"701247047"</f>
        <v>701247047</v>
      </c>
      <c r="C2338" s="7">
        <v>3325</v>
      </c>
    </row>
    <row r="2339" spans="1:3" x14ac:dyDescent="0.3">
      <c r="A2339" s="1" t="str">
        <f>"701248007"</f>
        <v>701248007</v>
      </c>
      <c r="C2339" s="7">
        <v>2035</v>
      </c>
    </row>
    <row r="2340" spans="1:3" x14ac:dyDescent="0.3">
      <c r="A2340" s="1" t="str">
        <f>"701254007"</f>
        <v>701254007</v>
      </c>
      <c r="C2340" s="7">
        <v>2670</v>
      </c>
    </row>
    <row r="2341" spans="1:3" x14ac:dyDescent="0.3">
      <c r="A2341" s="1" t="str">
        <f>"701261047"</f>
        <v>701261047</v>
      </c>
      <c r="C2341" s="7">
        <v>2540</v>
      </c>
    </row>
    <row r="2342" spans="1:3" x14ac:dyDescent="0.3">
      <c r="A2342" s="1" t="str">
        <f>"701261098"</f>
        <v>701261098</v>
      </c>
      <c r="C2342" s="7">
        <v>2340</v>
      </c>
    </row>
    <row r="2343" spans="1:3" x14ac:dyDescent="0.3">
      <c r="A2343" s="1" t="str">
        <f>"701263047"</f>
        <v>701263047</v>
      </c>
      <c r="C2343" s="7">
        <v>2840</v>
      </c>
    </row>
    <row r="2344" spans="1:3" x14ac:dyDescent="0.3">
      <c r="A2344" s="1" t="str">
        <f>"701266007"</f>
        <v>701266007</v>
      </c>
      <c r="C2344" s="7">
        <v>9850</v>
      </c>
    </row>
    <row r="2345" spans="1:3" x14ac:dyDescent="0.3">
      <c r="A2345" s="1" t="str">
        <f>"701267007"</f>
        <v>701267007</v>
      </c>
      <c r="C2345" s="7">
        <v>1590</v>
      </c>
    </row>
    <row r="2346" spans="1:3" x14ac:dyDescent="0.3">
      <c r="A2346" s="1" t="str">
        <f>"701271047"</f>
        <v>701271047</v>
      </c>
      <c r="C2346" s="7">
        <v>2340</v>
      </c>
    </row>
    <row r="2347" spans="1:3" x14ac:dyDescent="0.3">
      <c r="A2347" s="1" t="str">
        <f>"701275047"</f>
        <v>701275047</v>
      </c>
      <c r="C2347" s="7">
        <v>2770</v>
      </c>
    </row>
    <row r="2348" spans="1:3" x14ac:dyDescent="0.3">
      <c r="A2348" s="1" t="str">
        <f>"701275087"</f>
        <v>701275087</v>
      </c>
      <c r="C2348" s="7">
        <v>2560</v>
      </c>
    </row>
    <row r="2349" spans="1:3" x14ac:dyDescent="0.3">
      <c r="A2349" s="1" t="str">
        <f>"701284047"</f>
        <v>701284047</v>
      </c>
      <c r="C2349" s="7">
        <v>2925</v>
      </c>
    </row>
    <row r="2350" spans="1:3" x14ac:dyDescent="0.3">
      <c r="A2350" s="1" t="str">
        <f>"701302007"</f>
        <v>701302007</v>
      </c>
      <c r="C2350" s="7">
        <v>1780</v>
      </c>
    </row>
    <row r="2351" spans="1:3" x14ac:dyDescent="0.3">
      <c r="A2351" s="1" t="str">
        <f>"701303007"</f>
        <v>701303007</v>
      </c>
      <c r="C2351" s="7">
        <v>2875</v>
      </c>
    </row>
    <row r="2352" spans="1:3" x14ac:dyDescent="0.3">
      <c r="A2352" s="1" t="str">
        <f>"701305007"</f>
        <v>701305007</v>
      </c>
      <c r="C2352" s="7">
        <v>2350</v>
      </c>
    </row>
    <row r="2353" spans="1:3" x14ac:dyDescent="0.3">
      <c r="A2353" s="1" t="str">
        <f>"701312007"</f>
        <v>701312007</v>
      </c>
      <c r="C2353" s="7">
        <v>2740</v>
      </c>
    </row>
    <row r="2354" spans="1:3" x14ac:dyDescent="0.3">
      <c r="A2354" s="1" t="str">
        <f>"701401007"</f>
        <v>701401007</v>
      </c>
      <c r="C2354" s="7">
        <v>1205</v>
      </c>
    </row>
    <row r="2355" spans="1:3" x14ac:dyDescent="0.3">
      <c r="A2355" s="1" t="str">
        <f>"701401098"</f>
        <v>701401098</v>
      </c>
      <c r="C2355" s="7">
        <v>1360</v>
      </c>
    </row>
    <row r="2356" spans="1:3" x14ac:dyDescent="0.3">
      <c r="A2356" s="1" t="str">
        <f>"701402007"</f>
        <v>701402007</v>
      </c>
      <c r="C2356" s="7">
        <v>1515</v>
      </c>
    </row>
    <row r="2357" spans="1:3" x14ac:dyDescent="0.3">
      <c r="A2357" s="1" t="str">
        <f>"701404007"</f>
        <v>701404007</v>
      </c>
      <c r="C2357" s="7">
        <v>1495</v>
      </c>
    </row>
    <row r="2358" spans="1:3" x14ac:dyDescent="0.3">
      <c r="A2358" s="1" t="str">
        <f>"701404071"</f>
        <v>701404071</v>
      </c>
      <c r="C2358" s="7">
        <v>2215</v>
      </c>
    </row>
    <row r="2359" spans="1:3" x14ac:dyDescent="0.3">
      <c r="A2359" s="1" t="str">
        <f>"701405030"</f>
        <v>701405030</v>
      </c>
      <c r="C2359" s="7">
        <v>1810</v>
      </c>
    </row>
    <row r="2360" spans="1:3" x14ac:dyDescent="0.3">
      <c r="A2360" s="1" t="str">
        <f>"701406007"</f>
        <v>701406007</v>
      </c>
      <c r="C2360" s="7">
        <v>1765</v>
      </c>
    </row>
    <row r="2361" spans="1:3" x14ac:dyDescent="0.3">
      <c r="A2361" s="1" t="str">
        <f>"701409007"</f>
        <v>701409007</v>
      </c>
      <c r="C2361" s="7">
        <v>2500</v>
      </c>
    </row>
    <row r="2362" spans="1:3" x14ac:dyDescent="0.3">
      <c r="A2362" s="1" t="str">
        <f>"701409049"</f>
        <v>701409049</v>
      </c>
      <c r="C2362" s="7">
        <v>2060</v>
      </c>
    </row>
    <row r="2363" spans="1:3" x14ac:dyDescent="0.3">
      <c r="A2363" s="1" t="str">
        <f>"701410005"</f>
        <v>701410005</v>
      </c>
      <c r="C2363" s="7">
        <v>1340</v>
      </c>
    </row>
    <row r="2364" spans="1:3" x14ac:dyDescent="0.3">
      <c r="A2364" s="1" t="str">
        <f>"701410007"</f>
        <v>701410007</v>
      </c>
      <c r="C2364" s="7">
        <v>1140</v>
      </c>
    </row>
    <row r="2365" spans="1:3" x14ac:dyDescent="0.3">
      <c r="A2365" s="1" t="str">
        <f>"701416007"</f>
        <v>701416007</v>
      </c>
      <c r="C2365" s="7">
        <v>1800</v>
      </c>
    </row>
    <row r="2366" spans="1:3" x14ac:dyDescent="0.3">
      <c r="A2366" s="1" t="str">
        <f>"701418007"</f>
        <v>701418007</v>
      </c>
      <c r="C2366" s="7">
        <v>2435</v>
      </c>
    </row>
    <row r="2367" spans="1:3" x14ac:dyDescent="0.3">
      <c r="A2367" s="1" t="str">
        <f>"701420007"</f>
        <v>701420007</v>
      </c>
      <c r="C2367" s="7">
        <v>1795</v>
      </c>
    </row>
    <row r="2368" spans="1:3" x14ac:dyDescent="0.3">
      <c r="A2368" s="1" t="str">
        <f>"701420047"</f>
        <v>701420047</v>
      </c>
      <c r="C2368" s="7">
        <v>1795</v>
      </c>
    </row>
    <row r="2369" spans="1:3" x14ac:dyDescent="0.3">
      <c r="A2369" s="1" t="str">
        <f>"701423007"</f>
        <v>701423007</v>
      </c>
      <c r="C2369" s="7">
        <v>1695</v>
      </c>
    </row>
    <row r="2370" spans="1:3" x14ac:dyDescent="0.3">
      <c r="A2370" s="1" t="str">
        <f>"701425007"</f>
        <v>701425007</v>
      </c>
      <c r="C2370" s="7">
        <v>2130</v>
      </c>
    </row>
    <row r="2371" spans="1:3" x14ac:dyDescent="0.3">
      <c r="A2371" s="1" t="str">
        <f>"701426007"</f>
        <v>701426007</v>
      </c>
      <c r="C2371" s="7">
        <v>1200</v>
      </c>
    </row>
    <row r="2372" spans="1:3" x14ac:dyDescent="0.3">
      <c r="A2372" s="1" t="str">
        <f>"701426098"</f>
        <v>701426098</v>
      </c>
      <c r="C2372" s="7">
        <v>1200</v>
      </c>
    </row>
    <row r="2373" spans="1:3" x14ac:dyDescent="0.3">
      <c r="A2373" s="1" t="str">
        <f>"701428007"</f>
        <v>701428007</v>
      </c>
      <c r="C2373" s="7">
        <v>1090</v>
      </c>
    </row>
    <row r="2374" spans="1:3" x14ac:dyDescent="0.3">
      <c r="A2374" s="1" t="str">
        <f>"701428030"</f>
        <v>701428030</v>
      </c>
      <c r="C2374" s="7">
        <v>1490</v>
      </c>
    </row>
    <row r="2375" spans="1:3" x14ac:dyDescent="0.3">
      <c r="A2375" s="1" t="str">
        <f>"701428098"</f>
        <v>701428098</v>
      </c>
      <c r="C2375" s="7">
        <v>1215</v>
      </c>
    </row>
    <row r="2376" spans="1:3" x14ac:dyDescent="0.3">
      <c r="A2376" s="1" t="str">
        <f>"701432007"</f>
        <v>701432007</v>
      </c>
      <c r="C2376" s="7">
        <v>1750</v>
      </c>
    </row>
    <row r="2377" spans="1:3" x14ac:dyDescent="0.3">
      <c r="A2377" s="1" t="str">
        <f>"701433091"</f>
        <v>701433091</v>
      </c>
      <c r="C2377" s="7">
        <v>2540</v>
      </c>
    </row>
    <row r="2378" spans="1:3" x14ac:dyDescent="0.3">
      <c r="A2378" s="1" t="str">
        <f>"701436007"</f>
        <v>701436007</v>
      </c>
      <c r="C2378" s="7">
        <v>1550</v>
      </c>
    </row>
    <row r="2379" spans="1:3" x14ac:dyDescent="0.3">
      <c r="A2379" s="1" t="str">
        <f>"701436030"</f>
        <v>701436030</v>
      </c>
      <c r="C2379" s="7">
        <v>2025</v>
      </c>
    </row>
    <row r="2380" spans="1:3" x14ac:dyDescent="0.3">
      <c r="A2380" s="1" t="str">
        <f>"701437030"</f>
        <v>701437030</v>
      </c>
      <c r="C2380" s="7">
        <v>2325</v>
      </c>
    </row>
    <row r="2381" spans="1:3" x14ac:dyDescent="0.3">
      <c r="A2381" s="1" t="str">
        <f>"701438093"</f>
        <v>701438093</v>
      </c>
      <c r="C2381" s="7">
        <v>2435</v>
      </c>
    </row>
    <row r="2382" spans="1:3" x14ac:dyDescent="0.3">
      <c r="A2382" s="1" t="str">
        <f>"701439008"</f>
        <v>701439008</v>
      </c>
      <c r="C2382" s="7">
        <v>2230</v>
      </c>
    </row>
    <row r="2383" spans="1:3" x14ac:dyDescent="0.3">
      <c r="A2383" s="1" t="str">
        <f>"701439108"</f>
        <v>701439108</v>
      </c>
      <c r="C2383" s="7">
        <v>2120</v>
      </c>
    </row>
    <row r="2384" spans="1:3" x14ac:dyDescent="0.3">
      <c r="A2384" s="1" t="str">
        <f>"701440098"</f>
        <v>701440098</v>
      </c>
      <c r="C2384" s="7">
        <v>1195</v>
      </c>
    </row>
    <row r="2385" spans="1:3" x14ac:dyDescent="0.3">
      <c r="A2385" s="1" t="str">
        <f>"701447007"</f>
        <v>701447007</v>
      </c>
      <c r="C2385" s="7">
        <v>1600</v>
      </c>
    </row>
    <row r="2386" spans="1:3" x14ac:dyDescent="0.3">
      <c r="A2386" s="1" t="str">
        <f>"701451091"</f>
        <v>701451091</v>
      </c>
      <c r="C2386" s="7">
        <v>1580</v>
      </c>
    </row>
    <row r="2387" spans="1:3" x14ac:dyDescent="0.3">
      <c r="A2387" s="1" t="str">
        <f>"701455093"</f>
        <v>701455093</v>
      </c>
      <c r="C2387" s="7">
        <v>2160</v>
      </c>
    </row>
    <row r="2388" spans="1:3" x14ac:dyDescent="0.3">
      <c r="A2388" s="1" t="str">
        <f>"701456007"</f>
        <v>701456007</v>
      </c>
      <c r="C2388" s="7">
        <v>2140</v>
      </c>
    </row>
    <row r="2389" spans="1:3" x14ac:dyDescent="0.3">
      <c r="A2389" s="1" t="str">
        <f>"701459007"</f>
        <v>701459007</v>
      </c>
      <c r="C2389" s="7">
        <v>1995</v>
      </c>
    </row>
    <row r="2390" spans="1:3" x14ac:dyDescent="0.3">
      <c r="A2390" s="1" t="str">
        <f>"701459091"</f>
        <v>701459091</v>
      </c>
      <c r="C2390" s="7">
        <v>2160</v>
      </c>
    </row>
    <row r="2391" spans="1:3" x14ac:dyDescent="0.3">
      <c r="A2391" s="1" t="str">
        <f>"701460007"</f>
        <v>701460007</v>
      </c>
      <c r="C2391" s="7">
        <v>2160</v>
      </c>
    </row>
    <row r="2392" spans="1:3" x14ac:dyDescent="0.3">
      <c r="A2392" s="1" t="str">
        <f>"701461007"</f>
        <v>701461007</v>
      </c>
      <c r="C2392" s="7">
        <v>2495</v>
      </c>
    </row>
    <row r="2393" spans="1:3" x14ac:dyDescent="0.3">
      <c r="A2393" s="1" t="str">
        <f>"701462007"</f>
        <v>701462007</v>
      </c>
      <c r="C2393" s="7">
        <v>2200</v>
      </c>
    </row>
    <row r="2394" spans="1:3" x14ac:dyDescent="0.3">
      <c r="A2394" s="1" t="str">
        <f>"701462047"</f>
        <v>701462047</v>
      </c>
      <c r="C2394" s="7">
        <v>2340</v>
      </c>
    </row>
    <row r="2395" spans="1:3" x14ac:dyDescent="0.3">
      <c r="A2395" s="1" t="str">
        <f>"701462049"</f>
        <v>701462049</v>
      </c>
      <c r="C2395" s="7">
        <v>2340</v>
      </c>
    </row>
    <row r="2396" spans="1:3" x14ac:dyDescent="0.3">
      <c r="A2396" s="1" t="str">
        <f>"701463007"</f>
        <v>701463007</v>
      </c>
      <c r="C2396" s="7">
        <v>2140</v>
      </c>
    </row>
    <row r="2397" spans="1:3" x14ac:dyDescent="0.3">
      <c r="A2397" s="1" t="str">
        <f>"701468007"</f>
        <v>701468007</v>
      </c>
      <c r="C2397" s="7">
        <v>1640</v>
      </c>
    </row>
    <row r="2398" spans="1:3" x14ac:dyDescent="0.3">
      <c r="A2398" s="1" t="str">
        <f>"701470007"</f>
        <v>701470007</v>
      </c>
      <c r="C2398" s="7">
        <v>1500</v>
      </c>
    </row>
    <row r="2399" spans="1:3" x14ac:dyDescent="0.3">
      <c r="A2399" s="1" t="str">
        <f>"701471008"</f>
        <v>701471008</v>
      </c>
      <c r="C2399" s="7">
        <v>1770</v>
      </c>
    </row>
    <row r="2400" spans="1:3" x14ac:dyDescent="0.3">
      <c r="A2400" s="1" t="str">
        <f>"701472008"</f>
        <v>701472008</v>
      </c>
      <c r="C2400" s="7">
        <v>1680</v>
      </c>
    </row>
    <row r="2401" spans="1:3" x14ac:dyDescent="0.3">
      <c r="A2401" s="1" t="str">
        <f>"701473091"</f>
        <v>701473091</v>
      </c>
      <c r="C2401" s="7">
        <v>1550</v>
      </c>
    </row>
    <row r="2402" spans="1:3" x14ac:dyDescent="0.3">
      <c r="A2402" s="1" t="str">
        <f>"701479007"</f>
        <v>701479007</v>
      </c>
      <c r="C2402" s="7">
        <v>1365</v>
      </c>
    </row>
    <row r="2403" spans="1:3" x14ac:dyDescent="0.3">
      <c r="A2403" s="1" t="str">
        <f>"701481030"</f>
        <v>701481030</v>
      </c>
      <c r="C2403" s="7">
        <v>2270</v>
      </c>
    </row>
    <row r="2404" spans="1:3" x14ac:dyDescent="0.3">
      <c r="A2404" s="1" t="str">
        <f>"701484007"</f>
        <v>701484007</v>
      </c>
      <c r="C2404" s="7">
        <v>2000</v>
      </c>
    </row>
    <row r="2405" spans="1:3" x14ac:dyDescent="0.3">
      <c r="A2405" s="1" t="str">
        <f>"701488005"</f>
        <v>701488005</v>
      </c>
      <c r="C2405" s="7">
        <v>1410</v>
      </c>
    </row>
    <row r="2406" spans="1:3" x14ac:dyDescent="0.3">
      <c r="A2406" s="1" t="str">
        <f>"701488047"</f>
        <v>701488047</v>
      </c>
      <c r="C2406" s="7">
        <v>2340</v>
      </c>
    </row>
    <row r="2407" spans="1:3" x14ac:dyDescent="0.3">
      <c r="A2407" s="1" t="str">
        <f>"701490007"</f>
        <v>701490007</v>
      </c>
      <c r="C2407" s="7">
        <v>2805</v>
      </c>
    </row>
    <row r="2408" spans="1:3" x14ac:dyDescent="0.3">
      <c r="A2408" s="1" t="str">
        <f>"701491007"</f>
        <v>701491007</v>
      </c>
      <c r="C2408" s="7">
        <v>1040</v>
      </c>
    </row>
    <row r="2409" spans="1:3" x14ac:dyDescent="0.3">
      <c r="A2409" s="1" t="str">
        <f>"701492007"</f>
        <v>701492007</v>
      </c>
      <c r="C2409" s="7">
        <v>1930</v>
      </c>
    </row>
    <row r="2410" spans="1:3" x14ac:dyDescent="0.3">
      <c r="A2410" s="1" t="str">
        <f>"701492047"</f>
        <v>701492047</v>
      </c>
      <c r="C2410" s="7">
        <v>2085</v>
      </c>
    </row>
    <row r="2411" spans="1:3" x14ac:dyDescent="0.3">
      <c r="A2411" s="1" t="str">
        <f>"701495007"</f>
        <v>701495007</v>
      </c>
      <c r="C2411" s="7">
        <v>2245</v>
      </c>
    </row>
    <row r="2412" spans="1:3" x14ac:dyDescent="0.3">
      <c r="A2412" s="1" t="str">
        <f>"701496007"</f>
        <v>701496007</v>
      </c>
      <c r="C2412" s="7">
        <v>1695</v>
      </c>
    </row>
    <row r="2413" spans="1:3" x14ac:dyDescent="0.3">
      <c r="A2413" s="1" t="str">
        <f>"701500049"</f>
        <v>701500049</v>
      </c>
      <c r="C2413" s="7">
        <v>3085</v>
      </c>
    </row>
    <row r="2414" spans="1:3" x14ac:dyDescent="0.3">
      <c r="A2414" s="1" t="str">
        <f>"701501006"</f>
        <v>701501006</v>
      </c>
      <c r="C2414" s="7">
        <v>1750</v>
      </c>
    </row>
    <row r="2415" spans="1:3" x14ac:dyDescent="0.3">
      <c r="A2415" s="1" t="str">
        <f>"701503008"</f>
        <v>701503008</v>
      </c>
      <c r="C2415" s="7">
        <v>2040</v>
      </c>
    </row>
    <row r="2416" spans="1:3" x14ac:dyDescent="0.3">
      <c r="A2416" s="1" t="str">
        <f>"701512007"</f>
        <v>701512007</v>
      </c>
      <c r="C2416" s="7">
        <v>1850</v>
      </c>
    </row>
    <row r="2417" spans="1:3" x14ac:dyDescent="0.3">
      <c r="A2417" s="1" t="str">
        <f>"701512008"</f>
        <v>701512008</v>
      </c>
      <c r="C2417" s="7">
        <v>2220</v>
      </c>
    </row>
    <row r="2418" spans="1:3" x14ac:dyDescent="0.3">
      <c r="A2418" s="1" t="str">
        <f>"701513007"</f>
        <v>701513007</v>
      </c>
      <c r="C2418" s="7">
        <v>3265</v>
      </c>
    </row>
    <row r="2419" spans="1:3" x14ac:dyDescent="0.3">
      <c r="A2419" s="1" t="str">
        <f>"701515007"</f>
        <v>701515007</v>
      </c>
      <c r="C2419" s="7">
        <v>2300</v>
      </c>
    </row>
    <row r="2420" spans="1:3" x14ac:dyDescent="0.3">
      <c r="A2420" s="1" t="str">
        <f>"701516007"</f>
        <v>701516007</v>
      </c>
      <c r="C2420" s="7">
        <v>2295</v>
      </c>
    </row>
    <row r="2421" spans="1:3" x14ac:dyDescent="0.3">
      <c r="A2421" s="1" t="str">
        <f>"701518007"</f>
        <v>701518007</v>
      </c>
      <c r="C2421" s="7">
        <v>2385</v>
      </c>
    </row>
    <row r="2422" spans="1:3" x14ac:dyDescent="0.3">
      <c r="A2422" s="1" t="str">
        <f>"701536007"</f>
        <v>701536007</v>
      </c>
      <c r="C2422" s="7">
        <v>1495</v>
      </c>
    </row>
    <row r="2423" spans="1:3" x14ac:dyDescent="0.3">
      <c r="A2423" s="1" t="str">
        <f>"701538008"</f>
        <v>701538008</v>
      </c>
      <c r="C2423" s="7">
        <v>2370</v>
      </c>
    </row>
    <row r="2424" spans="1:3" x14ac:dyDescent="0.3">
      <c r="A2424" s="1" t="str">
        <f>"701540007"</f>
        <v>701540007</v>
      </c>
      <c r="C2424" s="7">
        <v>2130</v>
      </c>
    </row>
    <row r="2425" spans="1:3" x14ac:dyDescent="0.3">
      <c r="A2425" s="1" t="str">
        <f>"701540009"</f>
        <v>701540009</v>
      </c>
      <c r="C2425" s="7">
        <v>1980</v>
      </c>
    </row>
    <row r="2426" spans="1:3" x14ac:dyDescent="0.3">
      <c r="A2426" s="1" t="str">
        <f>"701542007"</f>
        <v>701542007</v>
      </c>
      <c r="C2426" s="7">
        <v>1790</v>
      </c>
    </row>
    <row r="2427" spans="1:3" x14ac:dyDescent="0.3">
      <c r="A2427" s="1" t="str">
        <f>"701546049"</f>
        <v>701546049</v>
      </c>
      <c r="C2427" s="7">
        <v>2740</v>
      </c>
    </row>
    <row r="2428" spans="1:3" x14ac:dyDescent="0.3">
      <c r="A2428" s="1" t="str">
        <f>"701548049"</f>
        <v>701548049</v>
      </c>
      <c r="C2428" s="7">
        <v>1900</v>
      </c>
    </row>
    <row r="2429" spans="1:3" x14ac:dyDescent="0.3">
      <c r="A2429" s="1" t="str">
        <f>"701576049"</f>
        <v>701576049</v>
      </c>
      <c r="C2429" s="7">
        <v>1900</v>
      </c>
    </row>
    <row r="2430" spans="1:3" x14ac:dyDescent="0.3">
      <c r="A2430" s="1" t="str">
        <f>"701580007"</f>
        <v>701580007</v>
      </c>
      <c r="C2430" s="7">
        <v>2715</v>
      </c>
    </row>
    <row r="2431" spans="1:3" x14ac:dyDescent="0.3">
      <c r="A2431" s="1" t="str">
        <f>"701604079"</f>
        <v>701604079</v>
      </c>
      <c r="C2431" s="7">
        <v>1520</v>
      </c>
    </row>
    <row r="2432" spans="1:3" x14ac:dyDescent="0.3">
      <c r="A2432" s="1" t="str">
        <f>"701605030"</f>
        <v>701605030</v>
      </c>
      <c r="C2432" s="7">
        <v>1655</v>
      </c>
    </row>
    <row r="2433" spans="1:3" x14ac:dyDescent="0.3">
      <c r="A2433" s="1" t="str">
        <f>"701606079"</f>
        <v>701606079</v>
      </c>
      <c r="C2433" s="7">
        <v>4440</v>
      </c>
    </row>
    <row r="2434" spans="1:3" x14ac:dyDescent="0.3">
      <c r="A2434" s="1" t="str">
        <f>"701607079"</f>
        <v>701607079</v>
      </c>
      <c r="C2434" s="7">
        <v>2055</v>
      </c>
    </row>
    <row r="2435" spans="1:3" x14ac:dyDescent="0.3">
      <c r="A2435" s="1" t="str">
        <f>"701609079"</f>
        <v>701609079</v>
      </c>
      <c r="C2435" s="7">
        <v>2690</v>
      </c>
    </row>
    <row r="2436" spans="1:3" x14ac:dyDescent="0.3">
      <c r="A2436" s="1" t="str">
        <f>"701622079"</f>
        <v>701622079</v>
      </c>
      <c r="C2436" s="7">
        <v>3050</v>
      </c>
    </row>
    <row r="2437" spans="1:3" x14ac:dyDescent="0.3">
      <c r="A2437" s="1" t="str">
        <f>"701649079"</f>
        <v>701649079</v>
      </c>
      <c r="C2437" s="7">
        <v>3000</v>
      </c>
    </row>
    <row r="2438" spans="1:3" x14ac:dyDescent="0.3">
      <c r="A2438" s="1" t="str">
        <f>"701649097"</f>
        <v>701649097</v>
      </c>
      <c r="C2438" s="7">
        <v>3000</v>
      </c>
    </row>
    <row r="2439" spans="1:3" x14ac:dyDescent="0.3">
      <c r="A2439" s="1" t="str">
        <f>"701650079"</f>
        <v>701650079</v>
      </c>
      <c r="C2439" s="7">
        <v>5240</v>
      </c>
    </row>
    <row r="2440" spans="1:3" x14ac:dyDescent="0.3">
      <c r="A2440" s="1" t="str">
        <f>"701650097"</f>
        <v>701650097</v>
      </c>
      <c r="C2440" s="7">
        <v>5240</v>
      </c>
    </row>
    <row r="2441" spans="1:3" x14ac:dyDescent="0.3">
      <c r="A2441" s="1" t="str">
        <f>"701811007"</f>
        <v>701811007</v>
      </c>
      <c r="C2441" s="7">
        <v>985</v>
      </c>
    </row>
    <row r="2442" spans="1:3" x14ac:dyDescent="0.3">
      <c r="A2442" s="1" t="str">
        <f>"701811030"</f>
        <v>701811030</v>
      </c>
      <c r="C2442" s="7">
        <v>1405</v>
      </c>
    </row>
    <row r="2443" spans="1:3" x14ac:dyDescent="0.3">
      <c r="A2443" s="1" t="str">
        <f>"701811047"</f>
        <v>701811047</v>
      </c>
      <c r="C2443" s="7">
        <v>1405</v>
      </c>
    </row>
    <row r="2444" spans="1:3" x14ac:dyDescent="0.3">
      <c r="A2444" s="1" t="str">
        <f>"701820007"</f>
        <v>701820007</v>
      </c>
      <c r="C2444" s="7">
        <v>945</v>
      </c>
    </row>
    <row r="2445" spans="1:3" x14ac:dyDescent="0.3">
      <c r="A2445" s="1" t="str">
        <f>"701821007"</f>
        <v>701821007</v>
      </c>
      <c r="C2445" s="7">
        <v>985</v>
      </c>
    </row>
    <row r="2446" spans="1:3" x14ac:dyDescent="0.3">
      <c r="A2446" s="1" t="str">
        <f>"701821030"</f>
        <v>701821030</v>
      </c>
      <c r="C2446" s="7">
        <v>1090</v>
      </c>
    </row>
    <row r="2447" spans="1:3" x14ac:dyDescent="0.3">
      <c r="A2447" s="1" t="str">
        <f>"701824007"</f>
        <v>701824007</v>
      </c>
      <c r="C2447" s="7">
        <v>995</v>
      </c>
    </row>
    <row r="2448" spans="1:3" x14ac:dyDescent="0.3">
      <c r="A2448" s="1" t="str">
        <f>"701824030"</f>
        <v>701824030</v>
      </c>
      <c r="C2448" s="7">
        <v>1090</v>
      </c>
    </row>
    <row r="2449" spans="1:3" x14ac:dyDescent="0.3">
      <c r="A2449" s="1" t="str">
        <f>"701828007"</f>
        <v>701828007</v>
      </c>
      <c r="C2449" s="7">
        <v>800</v>
      </c>
    </row>
    <row r="2450" spans="1:3" x14ac:dyDescent="0.3">
      <c r="A2450" s="1" t="str">
        <f>"701906071"</f>
        <v>701906071</v>
      </c>
      <c r="C2450" s="7">
        <v>1140</v>
      </c>
    </row>
    <row r="2451" spans="1:3" x14ac:dyDescent="0.3">
      <c r="A2451" s="1" t="str">
        <f>"701906079"</f>
        <v>701906079</v>
      </c>
      <c r="C2451" s="7">
        <v>1305</v>
      </c>
    </row>
    <row r="2452" spans="1:3" x14ac:dyDescent="0.3">
      <c r="A2452" s="1" t="str">
        <f>"701907045"</f>
        <v>701907045</v>
      </c>
      <c r="C2452" s="7">
        <v>2210</v>
      </c>
    </row>
    <row r="2453" spans="1:3" x14ac:dyDescent="0.3">
      <c r="A2453" s="1" t="str">
        <f>"701909007"</f>
        <v>701909007</v>
      </c>
      <c r="C2453" s="7">
        <v>1010</v>
      </c>
    </row>
    <row r="2454" spans="1:3" x14ac:dyDescent="0.3">
      <c r="A2454" s="1" t="str">
        <f>"701912007"</f>
        <v>701912007</v>
      </c>
      <c r="C2454" s="7">
        <v>1290</v>
      </c>
    </row>
    <row r="2455" spans="1:3" x14ac:dyDescent="0.3">
      <c r="A2455" s="1" t="str">
        <f>"702021008"</f>
        <v>702021008</v>
      </c>
      <c r="C2455" s="7">
        <v>1755</v>
      </c>
    </row>
    <row r="2456" spans="1:3" x14ac:dyDescent="0.3">
      <c r="A2456" s="1" t="str">
        <f>"702023049"</f>
        <v>702023049</v>
      </c>
      <c r="C2456" s="7">
        <v>1200</v>
      </c>
    </row>
    <row r="2457" spans="1:3" x14ac:dyDescent="0.3">
      <c r="A2457" s="1" t="str">
        <f>"702024007"</f>
        <v>702024007</v>
      </c>
      <c r="C2457" s="7">
        <v>1000</v>
      </c>
    </row>
    <row r="2458" spans="1:3" x14ac:dyDescent="0.3">
      <c r="A2458" s="1" t="str">
        <f>"702025047"</f>
        <v>702025047</v>
      </c>
      <c r="C2458" s="7">
        <v>1505</v>
      </c>
    </row>
    <row r="2459" spans="1:3" x14ac:dyDescent="0.3">
      <c r="A2459" s="1" t="str">
        <f>"702025098"</f>
        <v>702025098</v>
      </c>
      <c r="C2459" s="7">
        <v>1440</v>
      </c>
    </row>
    <row r="2460" spans="1:3" x14ac:dyDescent="0.3">
      <c r="A2460" s="1" t="str">
        <f>"702026005"</f>
        <v>702026005</v>
      </c>
      <c r="C2460" s="7">
        <v>1390</v>
      </c>
    </row>
    <row r="2461" spans="1:3" x14ac:dyDescent="0.3">
      <c r="A2461" s="1" t="str">
        <f>"702026007"</f>
        <v>702026007</v>
      </c>
      <c r="C2461" s="7">
        <v>1800</v>
      </c>
    </row>
    <row r="2462" spans="1:3" x14ac:dyDescent="0.3">
      <c r="A2462" s="1" t="str">
        <f>"702027008"</f>
        <v>702027008</v>
      </c>
      <c r="C2462" s="7">
        <v>2170</v>
      </c>
    </row>
    <row r="2463" spans="1:3" x14ac:dyDescent="0.3">
      <c r="A2463" s="1" t="str">
        <f>"702027049"</f>
        <v>702027049</v>
      </c>
      <c r="C2463" s="7">
        <v>1245</v>
      </c>
    </row>
    <row r="2464" spans="1:3" x14ac:dyDescent="0.3">
      <c r="A2464" s="1" t="str">
        <f>"702102007"</f>
        <v>702102007</v>
      </c>
      <c r="C2464" s="7">
        <v>1050</v>
      </c>
    </row>
    <row r="2465" spans="1:3" x14ac:dyDescent="0.3">
      <c r="A2465" s="1" t="str">
        <f>"702103007"</f>
        <v>702103007</v>
      </c>
      <c r="C2465" s="7">
        <v>1140</v>
      </c>
    </row>
    <row r="2466" spans="1:3" x14ac:dyDescent="0.3">
      <c r="A2466" s="1" t="str">
        <f>"702104008"</f>
        <v>702104008</v>
      </c>
      <c r="C2466" s="7">
        <v>1910</v>
      </c>
    </row>
    <row r="2467" spans="1:3" x14ac:dyDescent="0.3">
      <c r="A2467" s="1" t="str">
        <f>"702105008"</f>
        <v>702105008</v>
      </c>
      <c r="C2467" s="7">
        <v>2310</v>
      </c>
    </row>
    <row r="2468" spans="1:3" x14ac:dyDescent="0.3">
      <c r="A2468" s="1" t="str">
        <f>"702105072"</f>
        <v>702105072</v>
      </c>
      <c r="C2468" s="7">
        <v>1380</v>
      </c>
    </row>
    <row r="2469" spans="1:3" x14ac:dyDescent="0.3">
      <c r="A2469" s="1" t="str">
        <f>"702108007"</f>
        <v>702108007</v>
      </c>
      <c r="C2469" s="7">
        <v>1200</v>
      </c>
    </row>
    <row r="2470" spans="1:3" x14ac:dyDescent="0.3">
      <c r="A2470" s="1" t="str">
        <f>"702110093"</f>
        <v>702110093</v>
      </c>
      <c r="C2470" s="7">
        <v>2160</v>
      </c>
    </row>
    <row r="2471" spans="1:3" x14ac:dyDescent="0.3">
      <c r="A2471" s="1" t="str">
        <f>"702112007"</f>
        <v>702112007</v>
      </c>
      <c r="C2471" s="7">
        <v>1240</v>
      </c>
    </row>
    <row r="2472" spans="1:3" x14ac:dyDescent="0.3">
      <c r="A2472" s="1" t="str">
        <f>"702112098"</f>
        <v>702112098</v>
      </c>
      <c r="C2472" s="7">
        <v>1240</v>
      </c>
    </row>
    <row r="2473" spans="1:3" x14ac:dyDescent="0.3">
      <c r="A2473" s="1" t="str">
        <f>"702114008"</f>
        <v>702114008</v>
      </c>
      <c r="C2473" s="7">
        <v>1555</v>
      </c>
    </row>
    <row r="2474" spans="1:3" x14ac:dyDescent="0.3">
      <c r="A2474" s="1" t="str">
        <f>"702115007"</f>
        <v>702115007</v>
      </c>
      <c r="C2474" s="7">
        <v>735</v>
      </c>
    </row>
    <row r="2475" spans="1:3" x14ac:dyDescent="0.3">
      <c r="A2475" s="1" t="str">
        <f>"702116093"</f>
        <v>702116093</v>
      </c>
      <c r="C2475" s="7">
        <v>1220</v>
      </c>
    </row>
    <row r="2476" spans="1:3" x14ac:dyDescent="0.3">
      <c r="A2476" s="1" t="str">
        <f>"702117044"</f>
        <v>702117044</v>
      </c>
      <c r="C2476" s="7">
        <v>1520</v>
      </c>
    </row>
    <row r="2477" spans="1:3" x14ac:dyDescent="0.3">
      <c r="A2477" s="1" t="str">
        <f>"702118008"</f>
        <v>702118008</v>
      </c>
      <c r="C2477" s="7">
        <v>2355</v>
      </c>
    </row>
    <row r="2478" spans="1:3" x14ac:dyDescent="0.3">
      <c r="A2478" s="1" t="str">
        <f>"702120007"</f>
        <v>702120007</v>
      </c>
      <c r="C2478" s="7">
        <v>1560</v>
      </c>
    </row>
    <row r="2479" spans="1:3" x14ac:dyDescent="0.3">
      <c r="A2479" s="1" t="str">
        <f>"702122007"</f>
        <v>702122007</v>
      </c>
      <c r="C2479" s="7">
        <v>1860</v>
      </c>
    </row>
    <row r="2480" spans="1:3" x14ac:dyDescent="0.3">
      <c r="A2480" s="1" t="str">
        <f>"702124098"</f>
        <v>702124098</v>
      </c>
      <c r="C2480" s="7">
        <v>2325</v>
      </c>
    </row>
    <row r="2481" spans="1:3" x14ac:dyDescent="0.3">
      <c r="A2481" s="1" t="str">
        <f>"702125005"</f>
        <v>702125005</v>
      </c>
      <c r="C2481" s="7">
        <v>1550</v>
      </c>
    </row>
    <row r="2482" spans="1:3" x14ac:dyDescent="0.3">
      <c r="A2482" s="1" t="str">
        <f>"702125047"</f>
        <v>702125047</v>
      </c>
      <c r="C2482" s="7">
        <v>1825</v>
      </c>
    </row>
    <row r="2483" spans="1:3" x14ac:dyDescent="0.3">
      <c r="A2483" s="1" t="str">
        <f>"702126007"</f>
        <v>702126007</v>
      </c>
      <c r="C2483" s="7">
        <v>1060</v>
      </c>
    </row>
    <row r="2484" spans="1:3" x14ac:dyDescent="0.3">
      <c r="A2484" s="1" t="str">
        <f>"702127007"</f>
        <v>702127007</v>
      </c>
      <c r="C2484" s="7">
        <v>1715</v>
      </c>
    </row>
    <row r="2485" spans="1:3" x14ac:dyDescent="0.3">
      <c r="A2485" s="1" t="str">
        <f>"702127030"</f>
        <v>702127030</v>
      </c>
      <c r="C2485" s="7">
        <v>1890</v>
      </c>
    </row>
    <row r="2486" spans="1:3" x14ac:dyDescent="0.3">
      <c r="A2486" s="1" t="str">
        <f>"702127047"</f>
        <v>702127047</v>
      </c>
      <c r="C2486" s="7">
        <v>1985</v>
      </c>
    </row>
    <row r="2487" spans="1:3" x14ac:dyDescent="0.3">
      <c r="A2487" s="1" t="str">
        <f>"702128007"</f>
        <v>702128007</v>
      </c>
      <c r="C2487" s="7">
        <v>1260</v>
      </c>
    </row>
    <row r="2488" spans="1:3" x14ac:dyDescent="0.3">
      <c r="A2488" s="1" t="str">
        <f>"702128030"</f>
        <v>702128030</v>
      </c>
      <c r="C2488" s="7">
        <v>1270</v>
      </c>
    </row>
    <row r="2489" spans="1:3" x14ac:dyDescent="0.3">
      <c r="A2489" s="1" t="str">
        <f>"702129007"</f>
        <v>702129007</v>
      </c>
      <c r="C2489" s="7">
        <v>1650</v>
      </c>
    </row>
    <row r="2490" spans="1:3" x14ac:dyDescent="0.3">
      <c r="A2490" s="1" t="str">
        <f>"702130007"</f>
        <v>702130007</v>
      </c>
      <c r="C2490" s="7">
        <v>1300</v>
      </c>
    </row>
    <row r="2491" spans="1:3" x14ac:dyDescent="0.3">
      <c r="A2491" s="1" t="str">
        <f>"702132007"</f>
        <v>702132007</v>
      </c>
      <c r="C2491" s="7">
        <v>1765</v>
      </c>
    </row>
    <row r="2492" spans="1:3" x14ac:dyDescent="0.3">
      <c r="A2492" s="1" t="str">
        <f>"702134009"</f>
        <v>702134009</v>
      </c>
      <c r="C2492" s="7">
        <v>1940</v>
      </c>
    </row>
    <row r="2493" spans="1:3" x14ac:dyDescent="0.3">
      <c r="A2493" s="1" t="str">
        <f>"702137093"</f>
        <v>702137093</v>
      </c>
      <c r="C2493" s="7">
        <v>1635</v>
      </c>
    </row>
    <row r="2494" spans="1:3" x14ac:dyDescent="0.3">
      <c r="A2494" s="1" t="str">
        <f>"702138007"</f>
        <v>702138007</v>
      </c>
      <c r="C2494" s="7">
        <v>1300</v>
      </c>
    </row>
    <row r="2495" spans="1:3" x14ac:dyDescent="0.3">
      <c r="A2495" s="1" t="str">
        <f>"702139007"</f>
        <v>702139007</v>
      </c>
      <c r="C2495" s="7">
        <v>1440</v>
      </c>
    </row>
    <row r="2496" spans="1:3" x14ac:dyDescent="0.3">
      <c r="A2496" s="1" t="str">
        <f>"702141049"</f>
        <v>702141049</v>
      </c>
      <c r="C2496" s="7">
        <v>2425</v>
      </c>
    </row>
    <row r="2497" spans="1:3" x14ac:dyDescent="0.3">
      <c r="A2497" s="1" t="str">
        <f>"702144007"</f>
        <v>702144007</v>
      </c>
      <c r="C2497" s="7">
        <v>1240</v>
      </c>
    </row>
    <row r="2498" spans="1:3" x14ac:dyDescent="0.3">
      <c r="A2498" s="1" t="str">
        <f>"702155007"</f>
        <v>702155007</v>
      </c>
      <c r="C2498" s="7">
        <v>1715</v>
      </c>
    </row>
    <row r="2499" spans="1:3" x14ac:dyDescent="0.3">
      <c r="A2499" s="1" t="str">
        <f>"702156007"</f>
        <v>702156007</v>
      </c>
      <c r="C2499" s="7">
        <v>2420</v>
      </c>
    </row>
    <row r="2500" spans="1:3" x14ac:dyDescent="0.3">
      <c r="A2500" s="1" t="str">
        <f>"702158030"</f>
        <v>702158030</v>
      </c>
      <c r="C2500" s="7">
        <v>1780</v>
      </c>
    </row>
    <row r="2501" spans="1:3" x14ac:dyDescent="0.3">
      <c r="A2501" s="1" t="str">
        <f>"702158098"</f>
        <v>702158098</v>
      </c>
      <c r="C2501" s="7">
        <v>1300</v>
      </c>
    </row>
    <row r="2502" spans="1:3" x14ac:dyDescent="0.3">
      <c r="A2502" s="1" t="str">
        <f>"702159030"</f>
        <v>702159030</v>
      </c>
      <c r="C2502" s="7">
        <v>1500</v>
      </c>
    </row>
    <row r="2503" spans="1:3" x14ac:dyDescent="0.3">
      <c r="A2503" s="1" t="str">
        <f>"702159049"</f>
        <v>702159049</v>
      </c>
      <c r="C2503" s="7">
        <v>1730</v>
      </c>
    </row>
    <row r="2504" spans="1:3" x14ac:dyDescent="0.3">
      <c r="A2504" s="1" t="str">
        <f>"702159098"</f>
        <v>702159098</v>
      </c>
      <c r="C2504" s="7">
        <v>1400</v>
      </c>
    </row>
    <row r="2505" spans="1:3" x14ac:dyDescent="0.3">
      <c r="A2505" s="1" t="str">
        <f>"702161049"</f>
        <v>702161049</v>
      </c>
      <c r="C2505" s="7">
        <v>4040</v>
      </c>
    </row>
    <row r="2506" spans="1:3" x14ac:dyDescent="0.3">
      <c r="A2506" s="1" t="str">
        <f>"702162007"</f>
        <v>702162007</v>
      </c>
      <c r="C2506" s="7">
        <v>2900</v>
      </c>
    </row>
    <row r="2507" spans="1:3" x14ac:dyDescent="0.3">
      <c r="A2507" s="1" t="str">
        <f>"702163007"</f>
        <v>702163007</v>
      </c>
      <c r="C2507" s="7">
        <v>1900</v>
      </c>
    </row>
    <row r="2508" spans="1:3" x14ac:dyDescent="0.3">
      <c r="A2508" s="1" t="str">
        <f>"702165007"</f>
        <v>702165007</v>
      </c>
      <c r="C2508" s="7">
        <v>1340</v>
      </c>
    </row>
    <row r="2509" spans="1:3" x14ac:dyDescent="0.3">
      <c r="A2509" s="1" t="str">
        <f>"702167098"</f>
        <v>702167098</v>
      </c>
      <c r="C2509" s="7">
        <v>1270</v>
      </c>
    </row>
    <row r="2510" spans="1:3" x14ac:dyDescent="0.3">
      <c r="A2510" s="1" t="str">
        <f>"702202008"</f>
        <v>702202008</v>
      </c>
      <c r="C2510" s="7">
        <v>2245</v>
      </c>
    </row>
    <row r="2511" spans="1:3" x14ac:dyDescent="0.3">
      <c r="A2511" s="1" t="str">
        <f>"702203007"</f>
        <v>702203007</v>
      </c>
      <c r="C2511" s="7">
        <v>3575</v>
      </c>
    </row>
    <row r="2512" spans="1:3" x14ac:dyDescent="0.3">
      <c r="A2512" s="1" t="str">
        <f>"702205007"</f>
        <v>702205007</v>
      </c>
      <c r="C2512" s="7">
        <v>2540</v>
      </c>
    </row>
    <row r="2513" spans="1:3" x14ac:dyDescent="0.3">
      <c r="A2513" s="1" t="str">
        <f>"702212007"</f>
        <v>702212007</v>
      </c>
      <c r="C2513" s="7">
        <v>3200</v>
      </c>
    </row>
    <row r="2514" spans="1:3" x14ac:dyDescent="0.3">
      <c r="A2514" s="1" t="str">
        <f>"702212047"</f>
        <v>702212047</v>
      </c>
      <c r="C2514" s="7">
        <v>3870</v>
      </c>
    </row>
    <row r="2515" spans="1:3" x14ac:dyDescent="0.3">
      <c r="A2515" s="1" t="str">
        <f>"702213087"</f>
        <v>702213087</v>
      </c>
      <c r="C2515" s="7">
        <v>3040</v>
      </c>
    </row>
    <row r="2516" spans="1:3" x14ac:dyDescent="0.3">
      <c r="A2516" s="1" t="str">
        <f>"702214007"</f>
        <v>702214007</v>
      </c>
      <c r="C2516" s="7">
        <v>2385</v>
      </c>
    </row>
    <row r="2517" spans="1:3" x14ac:dyDescent="0.3">
      <c r="A2517" s="1" t="str">
        <f>"702602030"</f>
        <v>702602030</v>
      </c>
      <c r="C2517" s="7">
        <v>1615</v>
      </c>
    </row>
    <row r="2518" spans="1:3" x14ac:dyDescent="0.3">
      <c r="A2518" s="1" t="str">
        <f>"702602098"</f>
        <v>702602098</v>
      </c>
      <c r="C2518" s="7">
        <v>1460</v>
      </c>
    </row>
    <row r="2519" spans="1:3" x14ac:dyDescent="0.3">
      <c r="A2519" s="1" t="str">
        <f>"702603009"</f>
        <v>702603009</v>
      </c>
      <c r="C2519" s="7">
        <v>2985</v>
      </c>
    </row>
    <row r="2520" spans="1:3" x14ac:dyDescent="0.3">
      <c r="A2520" s="1" t="str">
        <f>"702603091"</f>
        <v>702603091</v>
      </c>
      <c r="C2520" s="7">
        <v>3125</v>
      </c>
    </row>
    <row r="2521" spans="1:3" x14ac:dyDescent="0.3">
      <c r="A2521" s="1" t="str">
        <f>"702605008"</f>
        <v>702605008</v>
      </c>
      <c r="C2521" s="7">
        <v>2280</v>
      </c>
    </row>
    <row r="2522" spans="1:3" x14ac:dyDescent="0.3">
      <c r="A2522" s="1" t="str">
        <f>"702606091"</f>
        <v>702606091</v>
      </c>
      <c r="C2522" s="7">
        <v>1365</v>
      </c>
    </row>
    <row r="2523" spans="1:3" x14ac:dyDescent="0.3">
      <c r="A2523" s="1" t="str">
        <f>"702607007"</f>
        <v>702607007</v>
      </c>
      <c r="C2523" s="7">
        <v>2210</v>
      </c>
    </row>
    <row r="2524" spans="1:3" x14ac:dyDescent="0.3">
      <c r="A2524" s="1" t="str">
        <f>"702608024"</f>
        <v>702608024</v>
      </c>
      <c r="C2524" s="7">
        <v>1600</v>
      </c>
    </row>
    <row r="2525" spans="1:3" x14ac:dyDescent="0.3">
      <c r="A2525" s="1" t="str">
        <f>"702614047"</f>
        <v>702614047</v>
      </c>
      <c r="C2525" s="7">
        <v>1420</v>
      </c>
    </row>
    <row r="2526" spans="1:3" x14ac:dyDescent="0.3">
      <c r="A2526" s="1" t="str">
        <f>"702618071"</f>
        <v>702618071</v>
      </c>
      <c r="C2526" s="7">
        <v>1380</v>
      </c>
    </row>
    <row r="2527" spans="1:3" x14ac:dyDescent="0.3">
      <c r="A2527" s="1" t="str">
        <f>"702618096"</f>
        <v>702618096</v>
      </c>
      <c r="C2527" s="7">
        <v>1110</v>
      </c>
    </row>
    <row r="2528" spans="1:3" x14ac:dyDescent="0.3">
      <c r="A2528" s="1" t="str">
        <f>"702621007"</f>
        <v>702621007</v>
      </c>
      <c r="C2528" s="7">
        <v>1985</v>
      </c>
    </row>
    <row r="2529" spans="1:3" x14ac:dyDescent="0.3">
      <c r="A2529" s="1" t="str">
        <f>"702626007"</f>
        <v>702626007</v>
      </c>
      <c r="C2529" s="7">
        <v>2370</v>
      </c>
    </row>
    <row r="2530" spans="1:3" x14ac:dyDescent="0.3">
      <c r="A2530" s="1" t="str">
        <f>"702627008"</f>
        <v>702627008</v>
      </c>
      <c r="C2530" s="7">
        <v>1745</v>
      </c>
    </row>
    <row r="2531" spans="1:3" x14ac:dyDescent="0.3">
      <c r="A2531" s="1" t="str">
        <f>"702628093"</f>
        <v>702628093</v>
      </c>
      <c r="C2531" s="7">
        <v>1720</v>
      </c>
    </row>
    <row r="2532" spans="1:3" x14ac:dyDescent="0.3">
      <c r="A2532" s="1" t="str">
        <f>"702631007"</f>
        <v>702631007</v>
      </c>
      <c r="C2532" s="7">
        <v>2780</v>
      </c>
    </row>
    <row r="2533" spans="1:3" x14ac:dyDescent="0.3">
      <c r="A2533" s="1" t="str">
        <f>"702631030"</f>
        <v>702631030</v>
      </c>
      <c r="C2533" s="7">
        <v>2780</v>
      </c>
    </row>
    <row r="2534" spans="1:3" x14ac:dyDescent="0.3">
      <c r="A2534" s="1" t="str">
        <f>"702632007"</f>
        <v>702632007</v>
      </c>
      <c r="C2534" s="7">
        <v>2300</v>
      </c>
    </row>
    <row r="2535" spans="1:3" x14ac:dyDescent="0.3">
      <c r="A2535" s="1" t="str">
        <f>"702633047"</f>
        <v>702633047</v>
      </c>
      <c r="C2535" s="7">
        <v>5195</v>
      </c>
    </row>
    <row r="2536" spans="1:3" x14ac:dyDescent="0.3">
      <c r="A2536" s="1" t="str">
        <f>"702634047"</f>
        <v>702634047</v>
      </c>
      <c r="C2536" s="7">
        <v>4620</v>
      </c>
    </row>
    <row r="2537" spans="1:3" x14ac:dyDescent="0.3">
      <c r="A2537" s="1" t="str">
        <f>"702635007"</f>
        <v>702635007</v>
      </c>
      <c r="C2537" s="7">
        <v>3815</v>
      </c>
    </row>
    <row r="2538" spans="1:3" x14ac:dyDescent="0.3">
      <c r="A2538" s="1" t="str">
        <f>"702701048"</f>
        <v>702701048</v>
      </c>
      <c r="C2538" s="7">
        <v>2100</v>
      </c>
    </row>
    <row r="2539" spans="1:3" x14ac:dyDescent="0.3">
      <c r="A2539" s="1" t="str">
        <f>"702710030"</f>
        <v>702710030</v>
      </c>
      <c r="C2539" s="7">
        <v>2540</v>
      </c>
    </row>
    <row r="2540" spans="1:3" x14ac:dyDescent="0.3">
      <c r="A2540" s="1" t="str">
        <f>"702710048"</f>
        <v>702710048</v>
      </c>
      <c r="C2540" s="7">
        <v>2540</v>
      </c>
    </row>
    <row r="2541" spans="1:3" x14ac:dyDescent="0.3">
      <c r="A2541" s="1" t="str">
        <f>"702711030"</f>
        <v>702711030</v>
      </c>
      <c r="C2541" s="7">
        <v>3370</v>
      </c>
    </row>
    <row r="2542" spans="1:3" x14ac:dyDescent="0.3">
      <c r="A2542" s="1" t="str">
        <f>"702715030"</f>
        <v>702715030</v>
      </c>
      <c r="C2542" s="7">
        <v>1195</v>
      </c>
    </row>
    <row r="2543" spans="1:3" x14ac:dyDescent="0.3">
      <c r="A2543" s="1" t="str">
        <f>"702729007"</f>
        <v>702729007</v>
      </c>
      <c r="C2543" s="7">
        <v>1090</v>
      </c>
    </row>
    <row r="2544" spans="1:3" x14ac:dyDescent="0.3">
      <c r="A2544" s="1" t="str">
        <f>"702731007"</f>
        <v>702731007</v>
      </c>
      <c r="C2544" s="7">
        <v>985</v>
      </c>
    </row>
    <row r="2545" spans="1:3" x14ac:dyDescent="0.3">
      <c r="A2545" s="1" t="str">
        <f>"702731030"</f>
        <v>702731030</v>
      </c>
      <c r="C2545" s="7">
        <v>1090</v>
      </c>
    </row>
    <row r="2546" spans="1:3" x14ac:dyDescent="0.3">
      <c r="A2546" s="1" t="str">
        <f>"702731047"</f>
        <v>702731047</v>
      </c>
      <c r="C2546" s="7">
        <v>1090</v>
      </c>
    </row>
    <row r="2547" spans="1:3" x14ac:dyDescent="0.3">
      <c r="A2547" s="1" t="str">
        <f>"702740007"</f>
        <v>702740007</v>
      </c>
      <c r="C2547" s="7">
        <v>830</v>
      </c>
    </row>
    <row r="2548" spans="1:3" x14ac:dyDescent="0.3">
      <c r="A2548" s="1" t="str">
        <f>"702740035"</f>
        <v>702740035</v>
      </c>
      <c r="C2548" s="7">
        <v>830</v>
      </c>
    </row>
    <row r="2549" spans="1:3" x14ac:dyDescent="0.3">
      <c r="A2549" s="1" t="str">
        <f>"702741030"</f>
        <v>702741030</v>
      </c>
      <c r="C2549" s="7">
        <v>3000</v>
      </c>
    </row>
    <row r="2550" spans="1:3" x14ac:dyDescent="0.3">
      <c r="A2550" s="1" t="str">
        <f>"702741048"</f>
        <v>702741048</v>
      </c>
      <c r="C2550" s="7">
        <v>2040</v>
      </c>
    </row>
    <row r="2551" spans="1:3" x14ac:dyDescent="0.3">
      <c r="A2551" s="1" t="str">
        <f>"702743007"</f>
        <v>702743007</v>
      </c>
      <c r="C2551" s="7">
        <v>800</v>
      </c>
    </row>
    <row r="2552" spans="1:3" x14ac:dyDescent="0.3">
      <c r="A2552" s="1" t="str">
        <f>"702745007"</f>
        <v>702745007</v>
      </c>
      <c r="C2552" s="7">
        <v>985</v>
      </c>
    </row>
    <row r="2553" spans="1:3" x14ac:dyDescent="0.3">
      <c r="A2553" s="1" t="str">
        <f>"702746007"</f>
        <v>702746007</v>
      </c>
      <c r="C2553" s="7">
        <v>1090</v>
      </c>
    </row>
    <row r="2554" spans="1:3" x14ac:dyDescent="0.3">
      <c r="A2554" s="1" t="str">
        <f>"702746030"</f>
        <v>702746030</v>
      </c>
      <c r="C2554" s="7">
        <v>1195</v>
      </c>
    </row>
    <row r="2555" spans="1:3" x14ac:dyDescent="0.3">
      <c r="A2555" s="1" t="str">
        <f>"702749030"</f>
        <v>702749030</v>
      </c>
      <c r="C2555" s="7">
        <v>2850</v>
      </c>
    </row>
    <row r="2556" spans="1:3" x14ac:dyDescent="0.3">
      <c r="A2556" s="1" t="str">
        <f>"702755048"</f>
        <v>702755048</v>
      </c>
      <c r="C2556" s="7">
        <v>2140</v>
      </c>
    </row>
    <row r="2557" spans="1:3" x14ac:dyDescent="0.3">
      <c r="A2557" s="1" t="str">
        <f>"702768007"</f>
        <v>702768007</v>
      </c>
      <c r="C2557" s="7">
        <v>2455</v>
      </c>
    </row>
    <row r="2558" spans="1:3" x14ac:dyDescent="0.3">
      <c r="A2558" s="1" t="str">
        <f>"702769007"</f>
        <v>702769007</v>
      </c>
      <c r="C2558" s="7">
        <v>3440</v>
      </c>
    </row>
    <row r="2559" spans="1:3" x14ac:dyDescent="0.3">
      <c r="A2559" s="1" t="str">
        <f>"702769030"</f>
        <v>702769030</v>
      </c>
      <c r="C2559" s="7">
        <v>3440</v>
      </c>
    </row>
    <row r="2560" spans="1:3" x14ac:dyDescent="0.3">
      <c r="A2560" s="1" t="str">
        <f>"702799048"</f>
        <v>702799048</v>
      </c>
      <c r="C2560" s="7">
        <v>2140</v>
      </c>
    </row>
    <row r="2561" spans="1:3" x14ac:dyDescent="0.3">
      <c r="A2561" s="1" t="str">
        <f>"702901051"</f>
        <v>702901051</v>
      </c>
      <c r="C2561" s="7">
        <v>1060</v>
      </c>
    </row>
    <row r="2562" spans="1:3" x14ac:dyDescent="0.3">
      <c r="A2562" s="1" t="str">
        <f>"702904007"</f>
        <v>702904007</v>
      </c>
      <c r="C2562" s="7">
        <v>1140</v>
      </c>
    </row>
    <row r="2563" spans="1:3" x14ac:dyDescent="0.3">
      <c r="A2563" s="1" t="str">
        <f>"702905030"</f>
        <v>702905030</v>
      </c>
      <c r="C2563" s="7">
        <v>2700</v>
      </c>
    </row>
    <row r="2564" spans="1:3" x14ac:dyDescent="0.3">
      <c r="A2564" s="1" t="str">
        <f>"702908051"</f>
        <v>702908051</v>
      </c>
      <c r="C2564" s="7">
        <v>1485</v>
      </c>
    </row>
    <row r="2565" spans="1:3" x14ac:dyDescent="0.3">
      <c r="A2565" s="1" t="str">
        <f>"702910037"</f>
        <v>702910037</v>
      </c>
      <c r="C2565" s="7">
        <v>9305</v>
      </c>
    </row>
    <row r="2566" spans="1:3" x14ac:dyDescent="0.3">
      <c r="A2566" s="1" t="str">
        <f>"702911005"</f>
        <v>702911005</v>
      </c>
      <c r="C2566" s="7">
        <v>1590</v>
      </c>
    </row>
    <row r="2567" spans="1:3" x14ac:dyDescent="0.3">
      <c r="A2567" s="1" t="str">
        <f>"702911007"</f>
        <v>702911007</v>
      </c>
      <c r="C2567" s="7">
        <v>1490</v>
      </c>
    </row>
    <row r="2568" spans="1:3" x14ac:dyDescent="0.3">
      <c r="A2568" s="1" t="str">
        <f>"702911030"</f>
        <v>702911030</v>
      </c>
      <c r="C2568" s="7">
        <v>1590</v>
      </c>
    </row>
    <row r="2569" spans="1:3" x14ac:dyDescent="0.3">
      <c r="A2569" s="1" t="str">
        <f>"702912007"</f>
        <v>702912007</v>
      </c>
      <c r="C2569" s="7">
        <v>1570</v>
      </c>
    </row>
    <row r="2570" spans="1:3" x14ac:dyDescent="0.3">
      <c r="A2570" s="1" t="str">
        <f>"702912030"</f>
        <v>702912030</v>
      </c>
      <c r="C2570" s="7">
        <v>1785</v>
      </c>
    </row>
    <row r="2571" spans="1:3" x14ac:dyDescent="0.3">
      <c r="A2571" s="1" t="str">
        <f>"702914007"</f>
        <v>702914007</v>
      </c>
      <c r="C2571" s="7">
        <v>1390</v>
      </c>
    </row>
    <row r="2572" spans="1:3" x14ac:dyDescent="0.3">
      <c r="A2572" s="1" t="str">
        <f>"702914030"</f>
        <v>702914030</v>
      </c>
      <c r="C2572" s="7">
        <v>1390</v>
      </c>
    </row>
    <row r="2573" spans="1:3" x14ac:dyDescent="0.3">
      <c r="A2573" s="1" t="str">
        <f>"702914074"</f>
        <v>702914074</v>
      </c>
      <c r="C2573" s="7">
        <v>1390</v>
      </c>
    </row>
    <row r="2574" spans="1:3" x14ac:dyDescent="0.3">
      <c r="A2574" s="1" t="str">
        <f>"702915007"</f>
        <v>702915007</v>
      </c>
      <c r="C2574" s="7">
        <v>1605</v>
      </c>
    </row>
    <row r="2575" spans="1:3" x14ac:dyDescent="0.3">
      <c r="A2575" s="1" t="str">
        <f>"702917007"</f>
        <v>702917007</v>
      </c>
      <c r="C2575" s="7">
        <v>1115</v>
      </c>
    </row>
    <row r="2576" spans="1:3" x14ac:dyDescent="0.3">
      <c r="A2576" s="1" t="str">
        <f>"702917080"</f>
        <v>702917080</v>
      </c>
      <c r="C2576" s="7">
        <v>1710</v>
      </c>
    </row>
    <row r="2577" spans="1:3" x14ac:dyDescent="0.3">
      <c r="A2577" s="1" t="str">
        <f>"702920007"</f>
        <v>702920007</v>
      </c>
      <c r="C2577" s="7">
        <v>1845</v>
      </c>
    </row>
    <row r="2578" spans="1:3" x14ac:dyDescent="0.3">
      <c r="A2578" s="1" t="str">
        <f>"702920090"</f>
        <v>702920090</v>
      </c>
      <c r="C2578" s="7">
        <v>2630</v>
      </c>
    </row>
    <row r="2579" spans="1:3" x14ac:dyDescent="0.3">
      <c r="A2579" s="1" t="str">
        <f>"702928007"</f>
        <v>702928007</v>
      </c>
      <c r="C2579" s="7">
        <v>1400</v>
      </c>
    </row>
    <row r="2580" spans="1:3" x14ac:dyDescent="0.3">
      <c r="A2580" s="1" t="str">
        <f>"702928011"</f>
        <v>702928011</v>
      </c>
      <c r="C2580" s="7">
        <v>1605</v>
      </c>
    </row>
    <row r="2581" spans="1:3" x14ac:dyDescent="0.3">
      <c r="A2581" s="1" t="str">
        <f>"702928047"</f>
        <v>702928047</v>
      </c>
      <c r="C2581" s="7">
        <v>1720</v>
      </c>
    </row>
    <row r="2582" spans="1:3" x14ac:dyDescent="0.3">
      <c r="A2582" s="1" t="str">
        <f>"702930002"</f>
        <v>702930002</v>
      </c>
      <c r="C2582" s="7">
        <v>705</v>
      </c>
    </row>
    <row r="2583" spans="1:3" x14ac:dyDescent="0.3">
      <c r="A2583" s="1" t="str">
        <f>"702932008"</f>
        <v>702932008</v>
      </c>
      <c r="C2583" s="7">
        <v>2515</v>
      </c>
    </row>
    <row r="2584" spans="1:3" x14ac:dyDescent="0.3">
      <c r="A2584" s="1" t="str">
        <f>"702934007"</f>
        <v>702934007</v>
      </c>
      <c r="C2584" s="7">
        <v>3540</v>
      </c>
    </row>
    <row r="2585" spans="1:3" x14ac:dyDescent="0.3">
      <c r="A2585" s="1" t="str">
        <f>"702943030"</f>
        <v>702943030</v>
      </c>
      <c r="C2585" s="7">
        <v>2445</v>
      </c>
    </row>
    <row r="2586" spans="1:3" x14ac:dyDescent="0.3">
      <c r="A2586" s="1" t="str">
        <f>"702943098"</f>
        <v>702943098</v>
      </c>
      <c r="C2586" s="7">
        <v>2495</v>
      </c>
    </row>
    <row r="2587" spans="1:3" x14ac:dyDescent="0.3">
      <c r="A2587" s="1" t="str">
        <f>"702944007"</f>
        <v>702944007</v>
      </c>
      <c r="C2587" s="7">
        <v>1930</v>
      </c>
    </row>
    <row r="2588" spans="1:3" x14ac:dyDescent="0.3">
      <c r="A2588" s="1" t="str">
        <f>"702944047"</f>
        <v>702944047</v>
      </c>
      <c r="C2588" s="7">
        <v>2140</v>
      </c>
    </row>
    <row r="2589" spans="1:3" x14ac:dyDescent="0.3">
      <c r="A2589" s="1" t="str">
        <f>"702945007"</f>
        <v>702945007</v>
      </c>
      <c r="C2589" s="7">
        <v>1200</v>
      </c>
    </row>
    <row r="2590" spans="1:3" x14ac:dyDescent="0.3">
      <c r="A2590" s="1" t="str">
        <f>"702945011"</f>
        <v>702945011</v>
      </c>
      <c r="C2590" s="7">
        <v>1470</v>
      </c>
    </row>
    <row r="2591" spans="1:3" x14ac:dyDescent="0.3">
      <c r="A2591" s="1" t="str">
        <f>"702951005"</f>
        <v>702951005</v>
      </c>
      <c r="C2591" s="7">
        <v>3125</v>
      </c>
    </row>
    <row r="2592" spans="1:3" x14ac:dyDescent="0.3">
      <c r="A2592" s="1" t="str">
        <f>"702951047"</f>
        <v>702951047</v>
      </c>
      <c r="C2592" s="7">
        <v>3125</v>
      </c>
    </row>
    <row r="2593" spans="1:3" x14ac:dyDescent="0.3">
      <c r="A2593" s="1" t="str">
        <f>"702959035"</f>
        <v>702959035</v>
      </c>
      <c r="C2593" s="7">
        <v>2220</v>
      </c>
    </row>
    <row r="2594" spans="1:3" x14ac:dyDescent="0.3">
      <c r="A2594" s="1" t="str">
        <f>"702959135"</f>
        <v>702959135</v>
      </c>
      <c r="C2594" s="7">
        <v>1975</v>
      </c>
    </row>
    <row r="2595" spans="1:3" x14ac:dyDescent="0.3">
      <c r="A2595" s="1" t="str">
        <f>"702964005"</f>
        <v>702964005</v>
      </c>
      <c r="C2595" s="7">
        <v>1550</v>
      </c>
    </row>
    <row r="2596" spans="1:3" x14ac:dyDescent="0.3">
      <c r="A2596" s="1" t="str">
        <f>"702964007"</f>
        <v>702964007</v>
      </c>
      <c r="C2596" s="7">
        <v>1550</v>
      </c>
    </row>
    <row r="2597" spans="1:3" x14ac:dyDescent="0.3">
      <c r="A2597" s="1" t="str">
        <f>"702964030"</f>
        <v>702964030</v>
      </c>
      <c r="C2597" s="7">
        <v>2050</v>
      </c>
    </row>
    <row r="2598" spans="1:3" x14ac:dyDescent="0.3">
      <c r="A2598" s="1" t="str">
        <f>"702965007"</f>
        <v>702965007</v>
      </c>
      <c r="C2598" s="7">
        <v>1565</v>
      </c>
    </row>
    <row r="2599" spans="1:3" x14ac:dyDescent="0.3">
      <c r="A2599" s="1" t="str">
        <f>"702965011"</f>
        <v>702965011</v>
      </c>
      <c r="C2599" s="7">
        <v>1600</v>
      </c>
    </row>
    <row r="2600" spans="1:3" x14ac:dyDescent="0.3">
      <c r="A2600" s="1" t="str">
        <f>"702965030"</f>
        <v>702965030</v>
      </c>
      <c r="C2600" s="7">
        <v>1640</v>
      </c>
    </row>
    <row r="2601" spans="1:3" x14ac:dyDescent="0.3">
      <c r="A2601" s="1" t="str">
        <f>"702971007"</f>
        <v>702971007</v>
      </c>
      <c r="C2601" s="7">
        <v>2000</v>
      </c>
    </row>
    <row r="2602" spans="1:3" x14ac:dyDescent="0.3">
      <c r="A2602" s="1" t="str">
        <f>"702979007"</f>
        <v>702979007</v>
      </c>
      <c r="C2602" s="7">
        <v>2045</v>
      </c>
    </row>
    <row r="2603" spans="1:3" x14ac:dyDescent="0.3">
      <c r="A2603" s="1" t="str">
        <f>"703108007"</f>
        <v>703108007</v>
      </c>
      <c r="C2603" s="7">
        <v>1990</v>
      </c>
    </row>
    <row r="2604" spans="1:3" x14ac:dyDescent="0.3">
      <c r="A2604" s="1" t="str">
        <f>"703108091"</f>
        <v>703108091</v>
      </c>
      <c r="C2604" s="7">
        <v>1615</v>
      </c>
    </row>
    <row r="2605" spans="1:3" x14ac:dyDescent="0.3">
      <c r="A2605" s="1" t="str">
        <f>"703109007"</f>
        <v>703109007</v>
      </c>
      <c r="C2605" s="7">
        <v>3070</v>
      </c>
    </row>
    <row r="2606" spans="1:3" x14ac:dyDescent="0.3">
      <c r="A2606" s="1" t="str">
        <f>"703112098"</f>
        <v>703112098</v>
      </c>
      <c r="C2606" s="7">
        <v>1780</v>
      </c>
    </row>
    <row r="2607" spans="1:3" x14ac:dyDescent="0.3">
      <c r="A2607" s="1" t="str">
        <f>"703113009"</f>
        <v>703113009</v>
      </c>
      <c r="C2607" s="7">
        <v>2425</v>
      </c>
    </row>
    <row r="2608" spans="1:3" x14ac:dyDescent="0.3">
      <c r="A2608" s="1" t="str">
        <f>"703116098"</f>
        <v>703116098</v>
      </c>
      <c r="C2608" s="7">
        <v>1650</v>
      </c>
    </row>
    <row r="2609" spans="1:3" x14ac:dyDescent="0.3">
      <c r="A2609" s="1" t="str">
        <f>"703120007"</f>
        <v>703120007</v>
      </c>
      <c r="C2609" s="7">
        <v>2690</v>
      </c>
    </row>
    <row r="2610" spans="1:3" x14ac:dyDescent="0.3">
      <c r="A2610" s="1" t="str">
        <f>"703130049"</f>
        <v>703130049</v>
      </c>
      <c r="C2610" s="7">
        <v>2200</v>
      </c>
    </row>
    <row r="2611" spans="1:3" x14ac:dyDescent="0.3">
      <c r="A2611" s="1" t="str">
        <f>"703133049"</f>
        <v>703133049</v>
      </c>
      <c r="C2611" s="7">
        <v>4050</v>
      </c>
    </row>
    <row r="2612" spans="1:3" x14ac:dyDescent="0.3">
      <c r="A2612" s="1" t="str">
        <f>"703135007"</f>
        <v>703135007</v>
      </c>
      <c r="C2612" s="7">
        <v>810</v>
      </c>
    </row>
    <row r="2613" spans="1:3" x14ac:dyDescent="0.3">
      <c r="A2613" s="1" t="str">
        <f>"703138009"</f>
        <v>703138009</v>
      </c>
      <c r="C2613" s="7">
        <v>3830</v>
      </c>
    </row>
    <row r="2614" spans="1:3" x14ac:dyDescent="0.3">
      <c r="A2614" s="1" t="str">
        <f>"703140007"</f>
        <v>703140007</v>
      </c>
      <c r="C2614" s="7">
        <v>1575</v>
      </c>
    </row>
    <row r="2615" spans="1:3" x14ac:dyDescent="0.3">
      <c r="A2615" s="1" t="str">
        <f>"703141098"</f>
        <v>703141098</v>
      </c>
      <c r="C2615" s="7">
        <v>2415</v>
      </c>
    </row>
    <row r="2616" spans="1:3" x14ac:dyDescent="0.3">
      <c r="A2616" s="1" t="str">
        <f>"703149008"</f>
        <v>703149008</v>
      </c>
      <c r="C2616" s="7">
        <v>2285</v>
      </c>
    </row>
    <row r="2617" spans="1:3" x14ac:dyDescent="0.3">
      <c r="A2617" s="1" t="str">
        <f>"703159008"</f>
        <v>703159008</v>
      </c>
      <c r="C2617" s="7">
        <v>2035</v>
      </c>
    </row>
    <row r="2618" spans="1:3" x14ac:dyDescent="0.3">
      <c r="A2618" s="1" t="str">
        <f>"703165007"</f>
        <v>703165007</v>
      </c>
      <c r="C2618" s="7">
        <v>2280</v>
      </c>
    </row>
    <row r="2619" spans="1:3" x14ac:dyDescent="0.3">
      <c r="A2619" s="1" t="str">
        <f>"703171007"</f>
        <v>703171007</v>
      </c>
      <c r="C2619" s="7">
        <v>1335</v>
      </c>
    </row>
    <row r="2620" spans="1:3" x14ac:dyDescent="0.3">
      <c r="A2620" s="1" t="str">
        <f>"703172047"</f>
        <v>703172047</v>
      </c>
      <c r="C2620" s="7">
        <v>2150</v>
      </c>
    </row>
    <row r="2621" spans="1:3" x14ac:dyDescent="0.3">
      <c r="A2621" s="1" t="str">
        <f>"703181087"</f>
        <v>703181087</v>
      </c>
      <c r="C2621" s="7">
        <v>2245</v>
      </c>
    </row>
    <row r="2622" spans="1:3" x14ac:dyDescent="0.3">
      <c r="A2622" s="1" t="str">
        <f>"703182007"</f>
        <v>703182007</v>
      </c>
      <c r="C2622" s="7">
        <v>1740</v>
      </c>
    </row>
    <row r="2623" spans="1:3" x14ac:dyDescent="0.3">
      <c r="A2623" s="1" t="str">
        <f>"703202007"</f>
        <v>703202007</v>
      </c>
      <c r="C2623" s="7">
        <v>1040</v>
      </c>
    </row>
    <row r="2624" spans="1:3" x14ac:dyDescent="0.3">
      <c r="A2624" s="1" t="str">
        <f>"703202047"</f>
        <v>703202047</v>
      </c>
      <c r="C2624" s="7">
        <v>1700</v>
      </c>
    </row>
    <row r="2625" spans="1:3" x14ac:dyDescent="0.3">
      <c r="A2625" s="1" t="str">
        <f>"703206007"</f>
        <v>703206007</v>
      </c>
      <c r="C2625" s="7">
        <v>1050</v>
      </c>
    </row>
    <row r="2626" spans="1:3" x14ac:dyDescent="0.3">
      <c r="A2626" s="1" t="str">
        <f>"703207008"</f>
        <v>703207008</v>
      </c>
      <c r="C2626" s="7">
        <v>2410</v>
      </c>
    </row>
    <row r="2627" spans="1:3" x14ac:dyDescent="0.3">
      <c r="A2627" s="1" t="str">
        <f>"703212016"</f>
        <v>703212016</v>
      </c>
      <c r="C2627" s="7">
        <v>1500</v>
      </c>
    </row>
    <row r="2628" spans="1:3" x14ac:dyDescent="0.3">
      <c r="A2628" s="1" t="str">
        <f>"703212042"</f>
        <v>703212042</v>
      </c>
      <c r="C2628" s="7">
        <v>1510</v>
      </c>
    </row>
    <row r="2629" spans="1:3" x14ac:dyDescent="0.3">
      <c r="A2629" s="1" t="str">
        <f>"703221005"</f>
        <v>703221005</v>
      </c>
      <c r="C2629" s="7">
        <v>1070</v>
      </c>
    </row>
    <row r="2630" spans="1:3" x14ac:dyDescent="0.3">
      <c r="A2630" s="1" t="str">
        <f>"703221007"</f>
        <v>703221007</v>
      </c>
      <c r="C2630" s="7">
        <v>990</v>
      </c>
    </row>
    <row r="2631" spans="1:3" x14ac:dyDescent="0.3">
      <c r="A2631" s="1" t="str">
        <f>"703221093"</f>
        <v>703221093</v>
      </c>
      <c r="C2631" s="7">
        <v>990</v>
      </c>
    </row>
    <row r="2632" spans="1:3" x14ac:dyDescent="0.3">
      <c r="A2632" s="1" t="str">
        <f>"703222098"</f>
        <v>703222098</v>
      </c>
      <c r="C2632" s="7">
        <v>1055</v>
      </c>
    </row>
    <row r="2633" spans="1:3" x14ac:dyDescent="0.3">
      <c r="A2633" s="1" t="str">
        <f>"703224007"</f>
        <v>703224007</v>
      </c>
      <c r="C2633" s="7">
        <v>1100</v>
      </c>
    </row>
    <row r="2634" spans="1:3" x14ac:dyDescent="0.3">
      <c r="A2634" s="1" t="str">
        <f>"703226007"</f>
        <v>703226007</v>
      </c>
      <c r="C2634" s="7">
        <v>1090</v>
      </c>
    </row>
    <row r="2635" spans="1:3" x14ac:dyDescent="0.3">
      <c r="A2635" s="1" t="str">
        <f>"703228007"</f>
        <v>703228007</v>
      </c>
      <c r="C2635" s="7">
        <v>1445</v>
      </c>
    </row>
    <row r="2636" spans="1:3" x14ac:dyDescent="0.3">
      <c r="A2636" s="1" t="str">
        <f>"703229008"</f>
        <v>703229008</v>
      </c>
      <c r="C2636" s="7">
        <v>1920</v>
      </c>
    </row>
    <row r="2637" spans="1:3" x14ac:dyDescent="0.3">
      <c r="A2637" s="1" t="str">
        <f>"703230007"</f>
        <v>703230007</v>
      </c>
      <c r="C2637" s="7">
        <v>1365</v>
      </c>
    </row>
    <row r="2638" spans="1:3" x14ac:dyDescent="0.3">
      <c r="A2638" s="1" t="str">
        <f>"703232098"</f>
        <v>703232098</v>
      </c>
      <c r="C2638" s="7">
        <v>2035</v>
      </c>
    </row>
    <row r="2639" spans="1:3" x14ac:dyDescent="0.3">
      <c r="A2639" s="1" t="str">
        <f>"703233007"</f>
        <v>703233007</v>
      </c>
      <c r="C2639" s="7">
        <v>1440</v>
      </c>
    </row>
    <row r="2640" spans="1:3" x14ac:dyDescent="0.3">
      <c r="A2640" s="1" t="str">
        <f>"703238007"</f>
        <v>703238007</v>
      </c>
      <c r="C2640" s="7">
        <v>1550</v>
      </c>
    </row>
    <row r="2641" spans="1:3" x14ac:dyDescent="0.3">
      <c r="A2641" s="1" t="str">
        <f>"703238047"</f>
        <v>703238047</v>
      </c>
      <c r="C2641" s="7">
        <v>1890</v>
      </c>
    </row>
    <row r="2642" spans="1:3" x14ac:dyDescent="0.3">
      <c r="A2642" s="1" t="str">
        <f>"703240005"</f>
        <v>703240005</v>
      </c>
      <c r="C2642" s="7">
        <v>1740</v>
      </c>
    </row>
    <row r="2643" spans="1:3" x14ac:dyDescent="0.3">
      <c r="A2643" s="1" t="str">
        <f>"703240098"</f>
        <v>703240098</v>
      </c>
      <c r="C2643" s="7">
        <v>1740</v>
      </c>
    </row>
    <row r="2644" spans="1:3" x14ac:dyDescent="0.3">
      <c r="A2644" s="1" t="str">
        <f>"703242007"</f>
        <v>703242007</v>
      </c>
      <c r="C2644" s="7">
        <v>1575</v>
      </c>
    </row>
    <row r="2645" spans="1:3" x14ac:dyDescent="0.3">
      <c r="A2645" s="1" t="str">
        <f>"703242030"</f>
        <v>703242030</v>
      </c>
      <c r="C2645" s="7">
        <v>1510</v>
      </c>
    </row>
    <row r="2646" spans="1:3" x14ac:dyDescent="0.3">
      <c r="A2646" s="1" t="str">
        <f>"703242047"</f>
        <v>703242047</v>
      </c>
      <c r="C2646" s="7">
        <v>1720</v>
      </c>
    </row>
    <row r="2647" spans="1:3" x14ac:dyDescent="0.3">
      <c r="A2647" s="1" t="str">
        <f>"703245007"</f>
        <v>703245007</v>
      </c>
      <c r="C2647" s="7">
        <v>1240</v>
      </c>
    </row>
    <row r="2648" spans="1:3" x14ac:dyDescent="0.3">
      <c r="A2648" s="1" t="str">
        <f>"703247007"</f>
        <v>703247007</v>
      </c>
      <c r="C2648" s="7">
        <v>1365</v>
      </c>
    </row>
    <row r="2649" spans="1:3" x14ac:dyDescent="0.3">
      <c r="A2649" s="1" t="str">
        <f>"703247030"</f>
        <v>703247030</v>
      </c>
      <c r="C2649" s="7">
        <v>1575</v>
      </c>
    </row>
    <row r="2650" spans="1:3" x14ac:dyDescent="0.3">
      <c r="A2650" s="1" t="str">
        <f>"703248005"</f>
        <v>703248005</v>
      </c>
      <c r="C2650" s="7">
        <v>1350</v>
      </c>
    </row>
    <row r="2651" spans="1:3" x14ac:dyDescent="0.3">
      <c r="A2651" s="1" t="str">
        <f>"703248007"</f>
        <v>703248007</v>
      </c>
      <c r="C2651" s="7">
        <v>1250</v>
      </c>
    </row>
    <row r="2652" spans="1:3" x14ac:dyDescent="0.3">
      <c r="A2652" s="1" t="str">
        <f>"703249007"</f>
        <v>703249007</v>
      </c>
      <c r="C2652" s="7">
        <v>2235</v>
      </c>
    </row>
    <row r="2653" spans="1:3" x14ac:dyDescent="0.3">
      <c r="A2653" s="1" t="str">
        <f>"703250007"</f>
        <v>703250007</v>
      </c>
      <c r="C2653" s="7">
        <v>1650</v>
      </c>
    </row>
    <row r="2654" spans="1:3" x14ac:dyDescent="0.3">
      <c r="A2654" s="1" t="str">
        <f>"703250030"</f>
        <v>703250030</v>
      </c>
      <c r="C2654" s="7">
        <v>1750</v>
      </c>
    </row>
    <row r="2655" spans="1:3" x14ac:dyDescent="0.3">
      <c r="A2655" s="1" t="str">
        <f>"703250098"</f>
        <v>703250098</v>
      </c>
      <c r="C2655" s="7">
        <v>1650</v>
      </c>
    </row>
    <row r="2656" spans="1:3" x14ac:dyDescent="0.3">
      <c r="A2656" s="1" t="str">
        <f>"703251049"</f>
        <v>703251049</v>
      </c>
      <c r="C2656" s="7">
        <v>2295</v>
      </c>
    </row>
    <row r="2657" spans="1:3" x14ac:dyDescent="0.3">
      <c r="A2657" s="1" t="str">
        <f>"703252008"</f>
        <v>703252008</v>
      </c>
      <c r="C2657" s="7">
        <v>1865</v>
      </c>
    </row>
    <row r="2658" spans="1:3" x14ac:dyDescent="0.3">
      <c r="A2658" s="1" t="str">
        <f>"703254005"</f>
        <v>703254005</v>
      </c>
      <c r="C2658" s="7">
        <v>1340</v>
      </c>
    </row>
    <row r="2659" spans="1:3" x14ac:dyDescent="0.3">
      <c r="A2659" s="1" t="str">
        <f>"703254007"</f>
        <v>703254007</v>
      </c>
      <c r="C2659" s="7">
        <v>1240</v>
      </c>
    </row>
    <row r="2660" spans="1:3" x14ac:dyDescent="0.3">
      <c r="A2660" s="1" t="str">
        <f>"703257008"</f>
        <v>703257008</v>
      </c>
      <c r="C2660" s="7">
        <v>2525</v>
      </c>
    </row>
    <row r="2661" spans="1:3" x14ac:dyDescent="0.3">
      <c r="A2661" s="1" t="str">
        <f>"703257049"</f>
        <v>703257049</v>
      </c>
      <c r="C2661" s="7">
        <v>2565</v>
      </c>
    </row>
    <row r="2662" spans="1:3" x14ac:dyDescent="0.3">
      <c r="A2662" s="1" t="str">
        <f>"703259098"</f>
        <v>703259098</v>
      </c>
      <c r="C2662" s="7">
        <v>1365</v>
      </c>
    </row>
    <row r="2663" spans="1:3" x14ac:dyDescent="0.3">
      <c r="A2663" s="1" t="str">
        <f>"703264098"</f>
        <v>703264098</v>
      </c>
      <c r="C2663" s="7">
        <v>1365</v>
      </c>
    </row>
    <row r="2664" spans="1:3" x14ac:dyDescent="0.3">
      <c r="A2664" s="1" t="str">
        <f>"703265007"</f>
        <v>703265007</v>
      </c>
      <c r="C2664" s="7">
        <v>1090</v>
      </c>
    </row>
    <row r="2665" spans="1:3" x14ac:dyDescent="0.3">
      <c r="A2665" s="1" t="str">
        <f>"703267030"</f>
        <v>703267030</v>
      </c>
      <c r="C2665" s="7">
        <v>1985</v>
      </c>
    </row>
    <row r="2666" spans="1:3" x14ac:dyDescent="0.3">
      <c r="A2666" s="1" t="str">
        <f>"703267098"</f>
        <v>703267098</v>
      </c>
      <c r="C2666" s="7">
        <v>1195</v>
      </c>
    </row>
    <row r="2667" spans="1:3" x14ac:dyDescent="0.3">
      <c r="A2667" s="1" t="str">
        <f>"703268007"</f>
        <v>703268007</v>
      </c>
      <c r="C2667" s="7">
        <v>1440</v>
      </c>
    </row>
    <row r="2668" spans="1:3" x14ac:dyDescent="0.3">
      <c r="A2668" s="1" t="str">
        <f>"703269009"</f>
        <v>703269009</v>
      </c>
      <c r="C2668" s="7">
        <v>2550</v>
      </c>
    </row>
    <row r="2669" spans="1:3" x14ac:dyDescent="0.3">
      <c r="A2669" s="1" t="str">
        <f>"703269049"</f>
        <v>703269049</v>
      </c>
      <c r="C2669" s="7">
        <v>1795</v>
      </c>
    </row>
    <row r="2670" spans="1:3" x14ac:dyDescent="0.3">
      <c r="A2670" s="1" t="str">
        <f>"703270007"</f>
        <v>703270007</v>
      </c>
      <c r="C2670" s="7">
        <v>2640</v>
      </c>
    </row>
    <row r="2671" spans="1:3" x14ac:dyDescent="0.3">
      <c r="A2671" s="1" t="str">
        <f>"703271005"</f>
        <v>703271005</v>
      </c>
      <c r="C2671" s="7">
        <v>2055</v>
      </c>
    </row>
    <row r="2672" spans="1:3" x14ac:dyDescent="0.3">
      <c r="A2672" s="1" t="str">
        <f>"703272007"</f>
        <v>703272007</v>
      </c>
      <c r="C2672" s="7">
        <v>2000</v>
      </c>
    </row>
    <row r="2673" spans="1:3" x14ac:dyDescent="0.3">
      <c r="A2673" s="1" t="str">
        <f>"703272009"</f>
        <v>703272009</v>
      </c>
      <c r="C2673" s="7">
        <v>2000</v>
      </c>
    </row>
    <row r="2674" spans="1:3" x14ac:dyDescent="0.3">
      <c r="A2674" s="1" t="str">
        <f>"703273007"</f>
        <v>703273007</v>
      </c>
      <c r="C2674" s="7">
        <v>1640</v>
      </c>
    </row>
    <row r="2675" spans="1:3" x14ac:dyDescent="0.3">
      <c r="A2675" s="1" t="str">
        <f>"703276030"</f>
        <v>703276030</v>
      </c>
      <c r="C2675" s="7">
        <v>1740</v>
      </c>
    </row>
    <row r="2676" spans="1:3" x14ac:dyDescent="0.3">
      <c r="A2676" s="1" t="str">
        <f>"703276049"</f>
        <v>703276049</v>
      </c>
      <c r="C2676" s="7">
        <v>1740</v>
      </c>
    </row>
    <row r="2677" spans="1:3" x14ac:dyDescent="0.3">
      <c r="A2677" s="1" t="str">
        <f>"703280098"</f>
        <v>703280098</v>
      </c>
      <c r="C2677" s="7">
        <v>2035</v>
      </c>
    </row>
    <row r="2678" spans="1:3" x14ac:dyDescent="0.3">
      <c r="A2678" s="1" t="str">
        <f>"703282007"</f>
        <v>703282007</v>
      </c>
      <c r="C2678" s="7">
        <v>1650</v>
      </c>
    </row>
    <row r="2679" spans="1:3" x14ac:dyDescent="0.3">
      <c r="A2679" s="1" t="str">
        <f>"703283007"</f>
        <v>703283007</v>
      </c>
      <c r="C2679" s="7">
        <v>3085</v>
      </c>
    </row>
    <row r="2680" spans="1:3" x14ac:dyDescent="0.3">
      <c r="A2680" s="1" t="str">
        <f>"703286005"</f>
        <v>703286005</v>
      </c>
      <c r="C2680" s="7">
        <v>1575</v>
      </c>
    </row>
    <row r="2681" spans="1:3" x14ac:dyDescent="0.3">
      <c r="A2681" s="1" t="str">
        <f>"703286007"</f>
        <v>703286007</v>
      </c>
      <c r="C2681" s="7">
        <v>1150</v>
      </c>
    </row>
    <row r="2682" spans="1:3" x14ac:dyDescent="0.3">
      <c r="A2682" s="1" t="str">
        <f>"703290049"</f>
        <v>703290049</v>
      </c>
      <c r="C2682" s="7">
        <v>5605</v>
      </c>
    </row>
    <row r="2683" spans="1:3" x14ac:dyDescent="0.3">
      <c r="A2683" s="1" t="str">
        <f>"703292007"</f>
        <v>703292007</v>
      </c>
      <c r="C2683" s="7">
        <v>1150</v>
      </c>
    </row>
    <row r="2684" spans="1:3" x14ac:dyDescent="0.3">
      <c r="A2684" s="1" t="str">
        <f>"703292011"</f>
        <v>703292011</v>
      </c>
      <c r="C2684" s="7">
        <v>1990</v>
      </c>
    </row>
    <row r="2685" spans="1:3" x14ac:dyDescent="0.3">
      <c r="A2685" s="1" t="str">
        <f>"703292047"</f>
        <v>703292047</v>
      </c>
      <c r="C2685" s="7">
        <v>1790</v>
      </c>
    </row>
    <row r="2686" spans="1:3" x14ac:dyDescent="0.3">
      <c r="A2686" s="1" t="str">
        <f>"703293007"</f>
        <v>703293007</v>
      </c>
      <c r="C2686" s="7">
        <v>1520</v>
      </c>
    </row>
    <row r="2687" spans="1:3" x14ac:dyDescent="0.3">
      <c r="A2687" s="1" t="str">
        <f>"703294007"</f>
        <v>703294007</v>
      </c>
      <c r="C2687" s="7">
        <v>1520</v>
      </c>
    </row>
    <row r="2688" spans="1:3" x14ac:dyDescent="0.3">
      <c r="A2688" s="1" t="str">
        <f>"703295011"</f>
        <v>703295011</v>
      </c>
      <c r="C2688" s="7">
        <v>1750</v>
      </c>
    </row>
    <row r="2689" spans="1:3" x14ac:dyDescent="0.3">
      <c r="A2689" s="1" t="str">
        <f>"703295098"</f>
        <v>703295098</v>
      </c>
      <c r="C2689" s="7">
        <v>1450</v>
      </c>
    </row>
    <row r="2690" spans="1:3" x14ac:dyDescent="0.3">
      <c r="A2690" s="1" t="str">
        <f>"703296007"</f>
        <v>703296007</v>
      </c>
      <c r="C2690" s="7">
        <v>1350</v>
      </c>
    </row>
    <row r="2691" spans="1:3" x14ac:dyDescent="0.3">
      <c r="A2691" s="1" t="str">
        <f>"703296047"</f>
        <v>703296047</v>
      </c>
      <c r="C2691" s="7">
        <v>1990</v>
      </c>
    </row>
    <row r="2692" spans="1:3" x14ac:dyDescent="0.3">
      <c r="A2692" s="1" t="str">
        <f>"703300007"</f>
        <v>703300007</v>
      </c>
      <c r="C2692" s="7">
        <v>2280</v>
      </c>
    </row>
    <row r="2693" spans="1:3" x14ac:dyDescent="0.3">
      <c r="A2693" s="1" t="str">
        <f>"703301049"</f>
        <v>703301049</v>
      </c>
      <c r="C2693" s="7">
        <v>2800</v>
      </c>
    </row>
    <row r="2694" spans="1:3" x14ac:dyDescent="0.3">
      <c r="A2694" s="1" t="str">
        <f>"703301098"</f>
        <v>703301098</v>
      </c>
      <c r="C2694" s="7">
        <v>2600</v>
      </c>
    </row>
    <row r="2695" spans="1:3" x14ac:dyDescent="0.3">
      <c r="A2695" s="1" t="str">
        <f>"703303007"</f>
        <v>703303007</v>
      </c>
      <c r="C2695" s="7">
        <v>1485</v>
      </c>
    </row>
    <row r="2696" spans="1:3" x14ac:dyDescent="0.3">
      <c r="A2696" s="1" t="str">
        <f>"703304007"</f>
        <v>703304007</v>
      </c>
      <c r="C2696" s="7">
        <v>1490</v>
      </c>
    </row>
    <row r="2697" spans="1:3" x14ac:dyDescent="0.3">
      <c r="A2697" s="1" t="str">
        <f>"703305049"</f>
        <v>703305049</v>
      </c>
      <c r="C2697" s="7">
        <v>2325</v>
      </c>
    </row>
    <row r="2698" spans="1:3" x14ac:dyDescent="0.3">
      <c r="A2698" s="1" t="str">
        <f>"703308007"</f>
        <v>703308007</v>
      </c>
      <c r="C2698" s="7">
        <v>1400</v>
      </c>
    </row>
    <row r="2699" spans="1:3" x14ac:dyDescent="0.3">
      <c r="A2699" s="1" t="str">
        <f>"703309049"</f>
        <v>703309049</v>
      </c>
      <c r="C2699" s="7">
        <v>3250</v>
      </c>
    </row>
    <row r="2700" spans="1:3" x14ac:dyDescent="0.3">
      <c r="A2700" s="1" t="str">
        <f>"703311047"</f>
        <v>703311047</v>
      </c>
      <c r="C2700" s="7">
        <v>3040</v>
      </c>
    </row>
    <row r="2701" spans="1:3" x14ac:dyDescent="0.3">
      <c r="A2701" s="1" t="str">
        <f>"703311049"</f>
        <v>703311049</v>
      </c>
      <c r="C2701" s="7">
        <v>3040</v>
      </c>
    </row>
    <row r="2702" spans="1:3" x14ac:dyDescent="0.3">
      <c r="A2702" s="1" t="str">
        <f>"703314007"</f>
        <v>703314007</v>
      </c>
      <c r="C2702" s="7">
        <v>4640</v>
      </c>
    </row>
    <row r="2703" spans="1:3" x14ac:dyDescent="0.3">
      <c r="A2703" s="1" t="str">
        <f>"703315049"</f>
        <v>703315049</v>
      </c>
      <c r="C2703" s="7">
        <v>3045</v>
      </c>
    </row>
    <row r="2704" spans="1:3" x14ac:dyDescent="0.3">
      <c r="A2704" s="1" t="str">
        <f>"703701030"</f>
        <v>703701030</v>
      </c>
      <c r="C2704" s="7">
        <v>1290</v>
      </c>
    </row>
    <row r="2705" spans="1:3" x14ac:dyDescent="0.3">
      <c r="A2705" s="1" t="str">
        <f>"703702007"</f>
        <v>703702007</v>
      </c>
      <c r="C2705" s="7">
        <v>1290</v>
      </c>
    </row>
    <row r="2706" spans="1:3" x14ac:dyDescent="0.3">
      <c r="A2706" s="1" t="str">
        <f>"703720042"</f>
        <v>703720042</v>
      </c>
      <c r="C2706" s="7">
        <v>1905</v>
      </c>
    </row>
    <row r="2707" spans="1:3" x14ac:dyDescent="0.3">
      <c r="A2707" s="1" t="str">
        <f>"703733007"</f>
        <v>703733007</v>
      </c>
      <c r="C2707" s="7">
        <v>1290</v>
      </c>
    </row>
    <row r="2708" spans="1:3" x14ac:dyDescent="0.3">
      <c r="A2708" s="1" t="str">
        <f>"703733030"</f>
        <v>703733030</v>
      </c>
      <c r="C2708" s="7">
        <v>1390</v>
      </c>
    </row>
    <row r="2709" spans="1:3" x14ac:dyDescent="0.3">
      <c r="A2709" s="1" t="str">
        <f>"703809009"</f>
        <v>703809009</v>
      </c>
      <c r="C2709" s="7">
        <v>1975</v>
      </c>
    </row>
    <row r="2710" spans="1:3" x14ac:dyDescent="0.3">
      <c r="A2710" s="1" t="str">
        <f>"703811035"</f>
        <v>703811035</v>
      </c>
      <c r="C2710" s="7">
        <v>1235</v>
      </c>
    </row>
    <row r="2711" spans="1:3" x14ac:dyDescent="0.3">
      <c r="A2711" s="1" t="str">
        <f>"703813008"</f>
        <v>703813008</v>
      </c>
      <c r="C2711" s="7">
        <v>2140</v>
      </c>
    </row>
    <row r="2712" spans="1:3" x14ac:dyDescent="0.3">
      <c r="A2712" s="1" t="str">
        <f>"703813071"</f>
        <v>703813071</v>
      </c>
      <c r="C2712" s="7">
        <v>1140</v>
      </c>
    </row>
    <row r="2713" spans="1:3" x14ac:dyDescent="0.3">
      <c r="A2713" s="1" t="str">
        <f>"703814193"</f>
        <v>703814193</v>
      </c>
      <c r="C2713" s="7">
        <v>1045</v>
      </c>
    </row>
    <row r="2714" spans="1:3" x14ac:dyDescent="0.3">
      <c r="A2714" s="1" t="str">
        <f>"703819051"</f>
        <v>703819051</v>
      </c>
      <c r="C2714" s="7">
        <v>1745</v>
      </c>
    </row>
    <row r="2715" spans="1:3" x14ac:dyDescent="0.3">
      <c r="A2715" s="1" t="str">
        <f>"703821002"</f>
        <v>703821002</v>
      </c>
      <c r="C2715" s="7">
        <v>1200</v>
      </c>
    </row>
    <row r="2716" spans="1:3" x14ac:dyDescent="0.3">
      <c r="A2716" s="1" t="str">
        <f>"703821007"</f>
        <v>703821007</v>
      </c>
      <c r="C2716" s="7">
        <v>1200</v>
      </c>
    </row>
    <row r="2717" spans="1:3" x14ac:dyDescent="0.3">
      <c r="A2717" s="1" t="str">
        <f>"703821030"</f>
        <v>703821030</v>
      </c>
      <c r="C2717" s="7">
        <v>1715</v>
      </c>
    </row>
    <row r="2718" spans="1:3" x14ac:dyDescent="0.3">
      <c r="A2718" s="1" t="str">
        <f>"703821098"</f>
        <v>703821098</v>
      </c>
      <c r="C2718" s="7">
        <v>1200</v>
      </c>
    </row>
    <row r="2719" spans="1:3" x14ac:dyDescent="0.3">
      <c r="A2719" s="1" t="str">
        <f>"703824047"</f>
        <v>703824047</v>
      </c>
      <c r="C2719" s="7">
        <v>1575</v>
      </c>
    </row>
    <row r="2720" spans="1:3" x14ac:dyDescent="0.3">
      <c r="A2720" s="1" t="str">
        <f>"703824093"</f>
        <v>703824093</v>
      </c>
      <c r="C2720" s="7">
        <v>1470</v>
      </c>
    </row>
    <row r="2721" spans="1:3" x14ac:dyDescent="0.3">
      <c r="A2721" s="1" t="str">
        <f>"703829008"</f>
        <v>703829008</v>
      </c>
      <c r="C2721" s="7">
        <v>1905</v>
      </c>
    </row>
    <row r="2722" spans="1:3" x14ac:dyDescent="0.3">
      <c r="A2722" s="1" t="str">
        <f>"703835007"</f>
        <v>703835007</v>
      </c>
      <c r="C2722" s="7">
        <v>1150</v>
      </c>
    </row>
    <row r="2723" spans="1:3" x14ac:dyDescent="0.3">
      <c r="A2723" s="1" t="str">
        <f>"703836007"</f>
        <v>703836007</v>
      </c>
      <c r="C2723" s="7">
        <v>1470</v>
      </c>
    </row>
    <row r="2724" spans="1:3" x14ac:dyDescent="0.3">
      <c r="A2724" s="1" t="str">
        <f>"703836098"</f>
        <v>703836098</v>
      </c>
      <c r="C2724" s="7">
        <v>1470</v>
      </c>
    </row>
    <row r="2725" spans="1:3" x14ac:dyDescent="0.3">
      <c r="A2725" s="1" t="str">
        <f>"703837007"</f>
        <v>703837007</v>
      </c>
      <c r="C2725" s="7">
        <v>1775</v>
      </c>
    </row>
    <row r="2726" spans="1:3" x14ac:dyDescent="0.3">
      <c r="A2726" s="1" t="str">
        <f>"703838007"</f>
        <v>703838007</v>
      </c>
      <c r="C2726" s="7">
        <v>1300</v>
      </c>
    </row>
    <row r="2727" spans="1:3" x14ac:dyDescent="0.3">
      <c r="A2727" s="1" t="str">
        <f>"703838098"</f>
        <v>703838098</v>
      </c>
      <c r="C2727" s="7">
        <v>1300</v>
      </c>
    </row>
    <row r="2728" spans="1:3" x14ac:dyDescent="0.3">
      <c r="A2728" s="1" t="str">
        <f>"703840098"</f>
        <v>703840098</v>
      </c>
      <c r="C2728" s="7">
        <v>1440</v>
      </c>
    </row>
    <row r="2729" spans="1:3" x14ac:dyDescent="0.3">
      <c r="A2729" s="1" t="str">
        <f>"703841098"</f>
        <v>703841098</v>
      </c>
      <c r="C2729" s="7">
        <v>1300</v>
      </c>
    </row>
    <row r="2730" spans="1:3" x14ac:dyDescent="0.3">
      <c r="A2730" s="1" t="str">
        <f>"703844007"</f>
        <v>703844007</v>
      </c>
      <c r="C2730" s="7">
        <v>1770</v>
      </c>
    </row>
    <row r="2731" spans="1:3" x14ac:dyDescent="0.3">
      <c r="A2731" s="1" t="str">
        <f>"703844030"</f>
        <v>703844030</v>
      </c>
      <c r="C2731" s="7">
        <v>2010</v>
      </c>
    </row>
    <row r="2732" spans="1:3" x14ac:dyDescent="0.3">
      <c r="A2732" s="1" t="str">
        <f>"703849007"</f>
        <v>703849007</v>
      </c>
      <c r="C2732" s="7">
        <v>985</v>
      </c>
    </row>
    <row r="2733" spans="1:3" x14ac:dyDescent="0.3">
      <c r="A2733" s="1" t="str">
        <f>"703849093"</f>
        <v>703849093</v>
      </c>
      <c r="C2733" s="7">
        <v>985</v>
      </c>
    </row>
    <row r="2734" spans="1:3" x14ac:dyDescent="0.3">
      <c r="A2734" s="1" t="str">
        <f>"703852007"</f>
        <v>703852007</v>
      </c>
      <c r="C2734" s="7">
        <v>1340</v>
      </c>
    </row>
    <row r="2735" spans="1:3" x14ac:dyDescent="0.3">
      <c r="A2735" s="1" t="str">
        <f>"703856007"</f>
        <v>703856007</v>
      </c>
      <c r="C2735" s="7">
        <v>1260</v>
      </c>
    </row>
    <row r="2736" spans="1:3" x14ac:dyDescent="0.3">
      <c r="A2736" s="1" t="str">
        <f>"703857007"</f>
        <v>703857007</v>
      </c>
      <c r="C2736" s="7">
        <v>1240</v>
      </c>
    </row>
    <row r="2737" spans="1:3" x14ac:dyDescent="0.3">
      <c r="A2737" s="1" t="str">
        <f>"703859098"</f>
        <v>703859098</v>
      </c>
      <c r="C2737" s="7">
        <v>725</v>
      </c>
    </row>
    <row r="2738" spans="1:3" x14ac:dyDescent="0.3">
      <c r="A2738" s="1" t="str">
        <f>"703862007"</f>
        <v>703862007</v>
      </c>
      <c r="C2738" s="7">
        <v>1240</v>
      </c>
    </row>
    <row r="2739" spans="1:3" x14ac:dyDescent="0.3">
      <c r="A2739" s="1" t="str">
        <f>"703866007"</f>
        <v>703866007</v>
      </c>
      <c r="C2739" s="7">
        <v>1540</v>
      </c>
    </row>
    <row r="2740" spans="1:3" x14ac:dyDescent="0.3">
      <c r="A2740" s="1" t="str">
        <f>"703866047"</f>
        <v>703866047</v>
      </c>
      <c r="C2740" s="7">
        <v>2340</v>
      </c>
    </row>
    <row r="2741" spans="1:3" x14ac:dyDescent="0.3">
      <c r="A2741" s="1" t="str">
        <f>"703869007"</f>
        <v>703869007</v>
      </c>
      <c r="C2741" s="7">
        <v>3000</v>
      </c>
    </row>
    <row r="2742" spans="1:3" x14ac:dyDescent="0.3">
      <c r="A2742" s="1" t="str">
        <f>"703869049"</f>
        <v>703869049</v>
      </c>
      <c r="C2742" s="7">
        <v>3100</v>
      </c>
    </row>
    <row r="2743" spans="1:3" x14ac:dyDescent="0.3">
      <c r="A2743" s="1" t="str">
        <f>"703902005"</f>
        <v>703902005</v>
      </c>
      <c r="C2743" s="7">
        <v>2055</v>
      </c>
    </row>
    <row r="2744" spans="1:3" x14ac:dyDescent="0.3">
      <c r="A2744" s="1" t="str">
        <f>"703902007"</f>
        <v>703902007</v>
      </c>
      <c r="C2744" s="7">
        <v>1630</v>
      </c>
    </row>
    <row r="2745" spans="1:3" x14ac:dyDescent="0.3">
      <c r="A2745" s="1" t="str">
        <f>"703902049"</f>
        <v>703902049</v>
      </c>
      <c r="C2745" s="7">
        <v>1615</v>
      </c>
    </row>
    <row r="2746" spans="1:3" x14ac:dyDescent="0.3">
      <c r="A2746" s="1" t="str">
        <f>"703904051"</f>
        <v>703904051</v>
      </c>
      <c r="C2746" s="7">
        <v>2060</v>
      </c>
    </row>
    <row r="2747" spans="1:3" x14ac:dyDescent="0.3">
      <c r="A2747" s="1" t="str">
        <f>"703905007"</f>
        <v>703905007</v>
      </c>
      <c r="C2747" s="7">
        <v>895</v>
      </c>
    </row>
    <row r="2748" spans="1:3" x14ac:dyDescent="0.3">
      <c r="A2748" s="1" t="str">
        <f>"703912009"</f>
        <v>703912009</v>
      </c>
      <c r="C2748" s="7">
        <v>1395</v>
      </c>
    </row>
    <row r="2749" spans="1:3" x14ac:dyDescent="0.3">
      <c r="A2749" s="1" t="str">
        <f>"703912011"</f>
        <v>703912011</v>
      </c>
      <c r="C2749" s="7">
        <v>1190</v>
      </c>
    </row>
    <row r="2750" spans="1:3" x14ac:dyDescent="0.3">
      <c r="A2750" s="1" t="str">
        <f>"703913007"</f>
        <v>703913007</v>
      </c>
      <c r="C2750" s="7">
        <v>1085</v>
      </c>
    </row>
    <row r="2751" spans="1:3" x14ac:dyDescent="0.3">
      <c r="A2751" s="1" t="str">
        <f>"703914098"</f>
        <v>703914098</v>
      </c>
      <c r="C2751" s="7">
        <v>1260</v>
      </c>
    </row>
    <row r="2752" spans="1:3" x14ac:dyDescent="0.3">
      <c r="A2752" s="1" t="str">
        <f>"703920002"</f>
        <v>703920002</v>
      </c>
      <c r="C2752" s="7">
        <v>1850</v>
      </c>
    </row>
    <row r="2753" spans="1:3" x14ac:dyDescent="0.3">
      <c r="A2753" s="1" t="str">
        <f>"703920008"</f>
        <v>703920008</v>
      </c>
      <c r="C2753" s="7">
        <v>1915</v>
      </c>
    </row>
    <row r="2754" spans="1:3" x14ac:dyDescent="0.3">
      <c r="A2754" s="1" t="str">
        <f>"703921009"</f>
        <v>703921009</v>
      </c>
      <c r="C2754" s="7">
        <v>1625</v>
      </c>
    </row>
    <row r="2755" spans="1:3" x14ac:dyDescent="0.3">
      <c r="A2755" s="1" t="str">
        <f>"703925007"</f>
        <v>703925007</v>
      </c>
      <c r="C2755" s="7">
        <v>1140</v>
      </c>
    </row>
    <row r="2756" spans="1:3" x14ac:dyDescent="0.3">
      <c r="A2756" s="1" t="str">
        <f>"703926007"</f>
        <v>703926007</v>
      </c>
      <c r="C2756" s="7">
        <v>985</v>
      </c>
    </row>
    <row r="2757" spans="1:3" x14ac:dyDescent="0.3">
      <c r="A2757" s="1" t="str">
        <f>"703927007"</f>
        <v>703927007</v>
      </c>
      <c r="C2757" s="7">
        <v>1050</v>
      </c>
    </row>
    <row r="2758" spans="1:3" x14ac:dyDescent="0.3">
      <c r="A2758" s="1" t="str">
        <f>"703928051"</f>
        <v>703928051</v>
      </c>
      <c r="C2758" s="7">
        <v>1440</v>
      </c>
    </row>
    <row r="2759" spans="1:3" x14ac:dyDescent="0.3">
      <c r="A2759" s="1" t="str">
        <f>"703929009"</f>
        <v>703929009</v>
      </c>
      <c r="C2759" s="7">
        <v>2250</v>
      </c>
    </row>
    <row r="2760" spans="1:3" x14ac:dyDescent="0.3">
      <c r="A2760" s="1" t="str">
        <f>"703932093"</f>
        <v>703932093</v>
      </c>
      <c r="C2760" s="7">
        <v>940</v>
      </c>
    </row>
    <row r="2761" spans="1:3" x14ac:dyDescent="0.3">
      <c r="A2761" s="1" t="str">
        <f>"703933007"</f>
        <v>703933007</v>
      </c>
      <c r="C2761" s="7">
        <v>1240</v>
      </c>
    </row>
    <row r="2762" spans="1:3" x14ac:dyDescent="0.3">
      <c r="A2762" s="1" t="str">
        <f>"703934007"</f>
        <v>703934007</v>
      </c>
      <c r="C2762" s="7">
        <v>1085</v>
      </c>
    </row>
    <row r="2763" spans="1:3" x14ac:dyDescent="0.3">
      <c r="A2763" s="1" t="str">
        <f>"703936007"</f>
        <v>703936007</v>
      </c>
      <c r="C2763" s="7">
        <v>1100</v>
      </c>
    </row>
    <row r="2764" spans="1:3" x14ac:dyDescent="0.3">
      <c r="A2764" s="1" t="str">
        <f>"703940009"</f>
        <v>703940009</v>
      </c>
      <c r="C2764" s="7">
        <v>2115</v>
      </c>
    </row>
    <row r="2765" spans="1:3" x14ac:dyDescent="0.3">
      <c r="A2765" s="1" t="str">
        <f>"703940047"</f>
        <v>703940047</v>
      </c>
      <c r="C2765" s="7">
        <v>2325</v>
      </c>
    </row>
    <row r="2766" spans="1:3" x14ac:dyDescent="0.3">
      <c r="A2766" s="1" t="str">
        <f>"703956007"</f>
        <v>703956007</v>
      </c>
      <c r="C2766" s="7">
        <v>1140</v>
      </c>
    </row>
    <row r="2767" spans="1:3" x14ac:dyDescent="0.3">
      <c r="A2767" s="1" t="str">
        <f>"703956098"</f>
        <v>703956098</v>
      </c>
      <c r="C2767" s="7">
        <v>1140</v>
      </c>
    </row>
    <row r="2768" spans="1:3" x14ac:dyDescent="0.3">
      <c r="A2768" s="1" t="str">
        <f>"703957007"</f>
        <v>703957007</v>
      </c>
      <c r="C2768" s="7">
        <v>1540</v>
      </c>
    </row>
    <row r="2769" spans="1:3" x14ac:dyDescent="0.3">
      <c r="A2769" s="1" t="str">
        <f>"703957047"</f>
        <v>703957047</v>
      </c>
      <c r="C2769" s="7">
        <v>2300</v>
      </c>
    </row>
    <row r="2770" spans="1:3" x14ac:dyDescent="0.3">
      <c r="A2770" s="1" t="str">
        <f>"703960007"</f>
        <v>703960007</v>
      </c>
      <c r="C2770" s="7">
        <v>1100</v>
      </c>
    </row>
    <row r="2771" spans="1:3" x14ac:dyDescent="0.3">
      <c r="A2771" s="1" t="str">
        <f>"703960011"</f>
        <v>703960011</v>
      </c>
      <c r="C2771" s="7">
        <v>1250</v>
      </c>
    </row>
    <row r="2772" spans="1:3" x14ac:dyDescent="0.3">
      <c r="A2772" s="1" t="str">
        <f>"703961049"</f>
        <v>703961049</v>
      </c>
      <c r="C2772" s="7">
        <v>2330</v>
      </c>
    </row>
    <row r="2773" spans="1:3" x14ac:dyDescent="0.3">
      <c r="A2773" s="1" t="str">
        <f>"703962049"</f>
        <v>703962049</v>
      </c>
      <c r="C2773" s="7">
        <v>4395</v>
      </c>
    </row>
    <row r="2774" spans="1:3" x14ac:dyDescent="0.3">
      <c r="A2774" s="1" t="str">
        <f>"703963007"</f>
        <v>703963007</v>
      </c>
      <c r="C2774" s="7">
        <v>1505</v>
      </c>
    </row>
    <row r="2775" spans="1:3" x14ac:dyDescent="0.3">
      <c r="A2775" s="1" t="str">
        <f>"703966007"</f>
        <v>703966007</v>
      </c>
      <c r="C2775" s="7">
        <v>1200</v>
      </c>
    </row>
    <row r="2776" spans="1:3" x14ac:dyDescent="0.3">
      <c r="A2776" s="1" t="str">
        <f>"703968007"</f>
        <v>703968007</v>
      </c>
      <c r="C2776" s="7">
        <v>1800</v>
      </c>
    </row>
    <row r="2777" spans="1:3" x14ac:dyDescent="0.3">
      <c r="A2777" s="1" t="str">
        <f>"704001030"</f>
        <v>704001030</v>
      </c>
      <c r="C2777" s="7">
        <v>4505</v>
      </c>
    </row>
    <row r="2778" spans="1:3" x14ac:dyDescent="0.3">
      <c r="A2778" s="1" t="str">
        <f>"704003005"</f>
        <v>704003005</v>
      </c>
      <c r="C2778" s="7">
        <v>1765</v>
      </c>
    </row>
    <row r="2779" spans="1:3" x14ac:dyDescent="0.3">
      <c r="A2779" s="1" t="str">
        <f>"704003007"</f>
        <v>704003007</v>
      </c>
      <c r="C2779" s="7">
        <v>1765</v>
      </c>
    </row>
    <row r="2780" spans="1:3" x14ac:dyDescent="0.3">
      <c r="A2780" s="1" t="str">
        <f>"704005037"</f>
        <v>704005037</v>
      </c>
      <c r="C2780" s="7">
        <v>4410</v>
      </c>
    </row>
    <row r="2781" spans="1:3" x14ac:dyDescent="0.3">
      <c r="A2781" s="1" t="str">
        <f>"704008003"</f>
        <v>704008003</v>
      </c>
      <c r="C2781" s="7">
        <v>2010</v>
      </c>
    </row>
    <row r="2782" spans="1:3" x14ac:dyDescent="0.3">
      <c r="A2782" s="1" t="str">
        <f>"704011047"</f>
        <v>704011047</v>
      </c>
      <c r="C2782" s="7">
        <v>5075</v>
      </c>
    </row>
    <row r="2783" spans="1:3" x14ac:dyDescent="0.3">
      <c r="A2783" s="1" t="str">
        <f>"704012007"</f>
        <v>704012007</v>
      </c>
      <c r="C2783" s="7">
        <v>3135</v>
      </c>
    </row>
    <row r="2784" spans="1:3" x14ac:dyDescent="0.3">
      <c r="A2784" s="1" t="str">
        <f>"704012030"</f>
        <v>704012030</v>
      </c>
      <c r="C2784" s="7">
        <v>3285</v>
      </c>
    </row>
    <row r="2785" spans="1:3" x14ac:dyDescent="0.3">
      <c r="A2785" s="1" t="str">
        <f>"704012047"</f>
        <v>704012047</v>
      </c>
      <c r="C2785" s="7">
        <v>3285</v>
      </c>
    </row>
    <row r="2786" spans="1:3" x14ac:dyDescent="0.3">
      <c r="A2786" s="1" t="str">
        <f>"704013007"</f>
        <v>704013007</v>
      </c>
      <c r="C2786" s="7">
        <v>2325</v>
      </c>
    </row>
    <row r="2787" spans="1:3" x14ac:dyDescent="0.3">
      <c r="A2787" s="1" t="str">
        <f>"704013030"</f>
        <v>704013030</v>
      </c>
      <c r="C2787" s="7">
        <v>2325</v>
      </c>
    </row>
    <row r="2788" spans="1:3" x14ac:dyDescent="0.3">
      <c r="A2788" s="1" t="str">
        <f>"704015007"</f>
        <v>704015007</v>
      </c>
      <c r="C2788" s="7">
        <v>2235</v>
      </c>
    </row>
    <row r="2789" spans="1:3" x14ac:dyDescent="0.3">
      <c r="A2789" s="1" t="str">
        <f>"704015030"</f>
        <v>704015030</v>
      </c>
      <c r="C2789" s="7">
        <v>2235</v>
      </c>
    </row>
    <row r="2790" spans="1:3" x14ac:dyDescent="0.3">
      <c r="A2790" s="1" t="str">
        <f>"704018007"</f>
        <v>704018007</v>
      </c>
      <c r="C2790" s="7">
        <v>1275</v>
      </c>
    </row>
    <row r="2791" spans="1:3" x14ac:dyDescent="0.3">
      <c r="A2791" s="1" t="str">
        <f>"704025035"</f>
        <v>704025035</v>
      </c>
      <c r="C2791" s="7">
        <v>2325</v>
      </c>
    </row>
    <row r="2792" spans="1:3" x14ac:dyDescent="0.3">
      <c r="A2792" s="1" t="str">
        <f>"704033037"</f>
        <v>704033037</v>
      </c>
      <c r="C2792" s="7">
        <v>4075</v>
      </c>
    </row>
    <row r="2793" spans="1:3" x14ac:dyDescent="0.3">
      <c r="A2793" s="1" t="str">
        <f>"704034007"</f>
        <v>704034007</v>
      </c>
      <c r="C2793" s="7">
        <v>2130</v>
      </c>
    </row>
    <row r="2794" spans="1:3" x14ac:dyDescent="0.3">
      <c r="A2794" s="1" t="str">
        <f>"704042035"</f>
        <v>704042035</v>
      </c>
      <c r="C2794" s="7">
        <v>2135</v>
      </c>
    </row>
    <row r="2795" spans="1:3" x14ac:dyDescent="0.3">
      <c r="A2795" s="1" t="str">
        <f>"704044005"</f>
        <v>704044005</v>
      </c>
      <c r="C2795" s="7">
        <v>2200</v>
      </c>
    </row>
    <row r="2796" spans="1:3" x14ac:dyDescent="0.3">
      <c r="A2796" s="1" t="str">
        <f>"704044007"</f>
        <v>704044007</v>
      </c>
      <c r="C2796" s="7">
        <v>1995</v>
      </c>
    </row>
    <row r="2797" spans="1:3" x14ac:dyDescent="0.3">
      <c r="A2797" s="1" t="str">
        <f>"704044030"</f>
        <v>704044030</v>
      </c>
      <c r="C2797" s="7">
        <v>2200</v>
      </c>
    </row>
    <row r="2798" spans="1:3" x14ac:dyDescent="0.3">
      <c r="A2798" s="1" t="str">
        <f>"704047007"</f>
        <v>704047007</v>
      </c>
      <c r="C2798" s="7">
        <v>1765</v>
      </c>
    </row>
    <row r="2799" spans="1:3" x14ac:dyDescent="0.3">
      <c r="A2799" s="1" t="str">
        <f>"704050007"</f>
        <v>704050007</v>
      </c>
      <c r="C2799" s="7">
        <v>1510</v>
      </c>
    </row>
    <row r="2800" spans="1:3" x14ac:dyDescent="0.3">
      <c r="A2800" s="1" t="str">
        <f>"704050030"</f>
        <v>704050030</v>
      </c>
      <c r="C2800" s="7">
        <v>1615</v>
      </c>
    </row>
    <row r="2801" spans="1:3" x14ac:dyDescent="0.3">
      <c r="A2801" s="1" t="str">
        <f>"704054007"</f>
        <v>704054007</v>
      </c>
      <c r="C2801" s="7">
        <v>1325</v>
      </c>
    </row>
    <row r="2802" spans="1:3" x14ac:dyDescent="0.3">
      <c r="A2802" s="1" t="str">
        <f>"704055007"</f>
        <v>704055007</v>
      </c>
      <c r="C2802" s="7">
        <v>1325</v>
      </c>
    </row>
    <row r="2803" spans="1:3" x14ac:dyDescent="0.3">
      <c r="A2803" s="1" t="str">
        <f>"704055030"</f>
        <v>704055030</v>
      </c>
      <c r="C2803" s="7">
        <v>1490</v>
      </c>
    </row>
    <row r="2804" spans="1:3" x14ac:dyDescent="0.3">
      <c r="A2804" s="1" t="str">
        <f>"704057007"</f>
        <v>704057007</v>
      </c>
      <c r="C2804" s="7">
        <v>700</v>
      </c>
    </row>
    <row r="2805" spans="1:3" x14ac:dyDescent="0.3">
      <c r="A2805" s="1" t="str">
        <f>"704057030"</f>
        <v>704057030</v>
      </c>
      <c r="C2805" s="7">
        <v>1250</v>
      </c>
    </row>
    <row r="2806" spans="1:3" x14ac:dyDescent="0.3">
      <c r="A2806" s="1" t="str">
        <f>"704057047"</f>
        <v>704057047</v>
      </c>
      <c r="C2806" s="7">
        <v>1250</v>
      </c>
    </row>
    <row r="2807" spans="1:3" x14ac:dyDescent="0.3">
      <c r="A2807" s="1" t="str">
        <f>"704060007"</f>
        <v>704060007</v>
      </c>
      <c r="C2807" s="7">
        <v>1750</v>
      </c>
    </row>
    <row r="2808" spans="1:3" x14ac:dyDescent="0.3">
      <c r="A2808" s="1" t="str">
        <f>"704060008"</f>
        <v>704060008</v>
      </c>
      <c r="C2808" s="7">
        <v>2110</v>
      </c>
    </row>
    <row r="2809" spans="1:3" x14ac:dyDescent="0.3">
      <c r="A2809" s="1" t="str">
        <f>"704060047"</f>
        <v>704060047</v>
      </c>
      <c r="C2809" s="7">
        <v>1340</v>
      </c>
    </row>
    <row r="2810" spans="1:3" x14ac:dyDescent="0.3">
      <c r="A2810" s="1" t="str">
        <f>"704061007"</f>
        <v>704061007</v>
      </c>
      <c r="C2810" s="7">
        <v>1635</v>
      </c>
    </row>
    <row r="2811" spans="1:3" x14ac:dyDescent="0.3">
      <c r="A2811" s="1" t="str">
        <f>"704061047"</f>
        <v>704061047</v>
      </c>
      <c r="C2811" s="7">
        <v>1720</v>
      </c>
    </row>
    <row r="2812" spans="1:3" x14ac:dyDescent="0.3">
      <c r="A2812" s="1" t="str">
        <f>"704072007"</f>
        <v>704072007</v>
      </c>
      <c r="C2812" s="7">
        <v>1640</v>
      </c>
    </row>
    <row r="2813" spans="1:3" x14ac:dyDescent="0.3">
      <c r="A2813" s="1" t="str">
        <f>"704073098"</f>
        <v>704073098</v>
      </c>
      <c r="C2813" s="7">
        <v>2280</v>
      </c>
    </row>
    <row r="2814" spans="1:3" x14ac:dyDescent="0.3">
      <c r="A2814" s="1" t="str">
        <f>"704076005"</f>
        <v>704076005</v>
      </c>
      <c r="C2814" s="7">
        <v>2190</v>
      </c>
    </row>
    <row r="2815" spans="1:3" x14ac:dyDescent="0.3">
      <c r="A2815" s="1" t="str">
        <f>"704076007"</f>
        <v>704076007</v>
      </c>
      <c r="C2815" s="7">
        <v>1995</v>
      </c>
    </row>
    <row r="2816" spans="1:3" x14ac:dyDescent="0.3">
      <c r="A2816" s="1" t="str">
        <f>"704079006"</f>
        <v>704079006</v>
      </c>
      <c r="C2816" s="7">
        <v>1445</v>
      </c>
    </row>
    <row r="2817" spans="1:3" x14ac:dyDescent="0.3">
      <c r="A2817" s="1" t="str">
        <f>"704079007"</f>
        <v>704079007</v>
      </c>
      <c r="C2817" s="7">
        <v>2025</v>
      </c>
    </row>
    <row r="2818" spans="1:3" x14ac:dyDescent="0.3">
      <c r="A2818" s="1" t="str">
        <f>"704081007"</f>
        <v>704081007</v>
      </c>
      <c r="C2818" s="7">
        <v>1320</v>
      </c>
    </row>
    <row r="2819" spans="1:3" x14ac:dyDescent="0.3">
      <c r="A2819" s="1" t="str">
        <f>"704081012"</f>
        <v>704081012</v>
      </c>
      <c r="C2819" s="7">
        <v>1765</v>
      </c>
    </row>
    <row r="2820" spans="1:3" x14ac:dyDescent="0.3">
      <c r="A2820" s="1" t="str">
        <f>"704081107"</f>
        <v>704081107</v>
      </c>
      <c r="C2820" s="7">
        <v>2185</v>
      </c>
    </row>
    <row r="2821" spans="1:3" x14ac:dyDescent="0.3">
      <c r="A2821" s="1" t="str">
        <f>"704081207"</f>
        <v>704081207</v>
      </c>
      <c r="C2821" s="7">
        <v>2185</v>
      </c>
    </row>
    <row r="2822" spans="1:3" x14ac:dyDescent="0.3">
      <c r="A2822" s="1" t="str">
        <f>"704088005"</f>
        <v>704088005</v>
      </c>
      <c r="C2822" s="7">
        <v>2035</v>
      </c>
    </row>
    <row r="2823" spans="1:3" x14ac:dyDescent="0.3">
      <c r="A2823" s="1" t="str">
        <f>"704088007"</f>
        <v>704088007</v>
      </c>
      <c r="C2823" s="7">
        <v>2035</v>
      </c>
    </row>
    <row r="2824" spans="1:3" x14ac:dyDescent="0.3">
      <c r="A2824" s="1" t="str">
        <f>"704102030"</f>
        <v>704102030</v>
      </c>
      <c r="C2824" s="7">
        <v>1090</v>
      </c>
    </row>
    <row r="2825" spans="1:3" x14ac:dyDescent="0.3">
      <c r="A2825" s="1" t="str">
        <f>"704104007"</f>
        <v>704104007</v>
      </c>
      <c r="C2825" s="7">
        <v>985</v>
      </c>
    </row>
    <row r="2826" spans="1:3" x14ac:dyDescent="0.3">
      <c r="A2826" s="1" t="str">
        <f>"704104030"</f>
        <v>704104030</v>
      </c>
      <c r="C2826" s="7">
        <v>1090</v>
      </c>
    </row>
    <row r="2827" spans="1:3" x14ac:dyDescent="0.3">
      <c r="A2827" s="1" t="str">
        <f>"704110007"</f>
        <v>704110007</v>
      </c>
      <c r="C2827" s="7">
        <v>1310</v>
      </c>
    </row>
    <row r="2828" spans="1:3" x14ac:dyDescent="0.3">
      <c r="A2828" s="1" t="str">
        <f>"704115037"</f>
        <v>704115037</v>
      </c>
      <c r="C2828" s="7">
        <v>5425</v>
      </c>
    </row>
    <row r="2829" spans="1:3" x14ac:dyDescent="0.3">
      <c r="A2829" s="1" t="str">
        <f>"704116047"</f>
        <v>704116047</v>
      </c>
      <c r="C2829" s="7">
        <v>3410</v>
      </c>
    </row>
    <row r="2830" spans="1:3" x14ac:dyDescent="0.3">
      <c r="A2830" s="1" t="str">
        <f>"704118007"</f>
        <v>704118007</v>
      </c>
      <c r="C2830" s="7">
        <v>2770</v>
      </c>
    </row>
    <row r="2831" spans="1:3" x14ac:dyDescent="0.3">
      <c r="A2831" s="1" t="str">
        <f>"704119030"</f>
        <v>704119030</v>
      </c>
      <c r="C2831" s="7">
        <v>1825</v>
      </c>
    </row>
    <row r="2832" spans="1:3" x14ac:dyDescent="0.3">
      <c r="A2832" s="1" t="str">
        <f>"704119098"</f>
        <v>704119098</v>
      </c>
      <c r="C2832" s="7">
        <v>1835</v>
      </c>
    </row>
    <row r="2833" spans="1:3" x14ac:dyDescent="0.3">
      <c r="A2833" s="1" t="str">
        <f>"704127047"</f>
        <v>704127047</v>
      </c>
      <c r="C2833" s="7">
        <v>985</v>
      </c>
    </row>
    <row r="2834" spans="1:3" x14ac:dyDescent="0.3">
      <c r="A2834" s="1" t="str">
        <f>"704128007"</f>
        <v>704128007</v>
      </c>
      <c r="C2834" s="7">
        <v>985</v>
      </c>
    </row>
    <row r="2835" spans="1:3" x14ac:dyDescent="0.3">
      <c r="A2835" s="1" t="str">
        <f>"704129007"</f>
        <v>704129007</v>
      </c>
      <c r="C2835" s="7">
        <v>935</v>
      </c>
    </row>
    <row r="2836" spans="1:3" x14ac:dyDescent="0.3">
      <c r="A2836" s="1" t="str">
        <f>"704137007"</f>
        <v>704137007</v>
      </c>
      <c r="C2836" s="7">
        <v>3180</v>
      </c>
    </row>
    <row r="2837" spans="1:3" x14ac:dyDescent="0.3">
      <c r="A2837" s="1" t="str">
        <f>"704137024"</f>
        <v>704137024</v>
      </c>
      <c r="C2837" s="7">
        <v>3605</v>
      </c>
    </row>
    <row r="2838" spans="1:3" x14ac:dyDescent="0.3">
      <c r="A2838" s="1" t="str">
        <f>"704140030"</f>
        <v>704140030</v>
      </c>
      <c r="C2838" s="7">
        <v>1090</v>
      </c>
    </row>
    <row r="2839" spans="1:3" x14ac:dyDescent="0.3">
      <c r="A2839" s="1" t="str">
        <f>"704140037"</f>
        <v>704140037</v>
      </c>
      <c r="C2839" s="7">
        <v>2450</v>
      </c>
    </row>
    <row r="2840" spans="1:3" x14ac:dyDescent="0.3">
      <c r="A2840" s="1" t="str">
        <f>"704145009"</f>
        <v>704145009</v>
      </c>
      <c r="C2840" s="7">
        <v>3890</v>
      </c>
    </row>
    <row r="2841" spans="1:3" x14ac:dyDescent="0.3">
      <c r="A2841" s="1" t="str">
        <f>"704146007"</f>
        <v>704146007</v>
      </c>
      <c r="C2841" s="7">
        <v>3300</v>
      </c>
    </row>
    <row r="2842" spans="1:3" x14ac:dyDescent="0.3">
      <c r="A2842" s="1" t="str">
        <f>"704146030"</f>
        <v>704146030</v>
      </c>
      <c r="C2842" s="7">
        <v>3300</v>
      </c>
    </row>
    <row r="2843" spans="1:3" x14ac:dyDescent="0.3">
      <c r="A2843" s="1" t="str">
        <f>"704147030"</f>
        <v>704147030</v>
      </c>
      <c r="C2843" s="7">
        <v>2325</v>
      </c>
    </row>
    <row r="2844" spans="1:3" x14ac:dyDescent="0.3">
      <c r="A2844" s="1" t="str">
        <f>"704147047"</f>
        <v>704147047</v>
      </c>
      <c r="C2844" s="7">
        <v>2325</v>
      </c>
    </row>
    <row r="2845" spans="1:3" x14ac:dyDescent="0.3">
      <c r="A2845" s="1" t="str">
        <f>"704147049"</f>
        <v>704147049</v>
      </c>
      <c r="C2845" s="7">
        <v>2325</v>
      </c>
    </row>
    <row r="2846" spans="1:3" x14ac:dyDescent="0.3">
      <c r="A2846" s="1" t="str">
        <f>"704153007"</f>
        <v>704153007</v>
      </c>
      <c r="C2846" s="7">
        <v>3165</v>
      </c>
    </row>
    <row r="2847" spans="1:3" x14ac:dyDescent="0.3">
      <c r="A2847" s="1" t="str">
        <f>"704160007"</f>
        <v>704160007</v>
      </c>
      <c r="C2847" s="7">
        <v>3540</v>
      </c>
    </row>
    <row r="2848" spans="1:3" x14ac:dyDescent="0.3">
      <c r="A2848" s="1" t="str">
        <f>"704160047"</f>
        <v>704160047</v>
      </c>
      <c r="C2848" s="7">
        <v>3640</v>
      </c>
    </row>
    <row r="2849" spans="1:3" x14ac:dyDescent="0.3">
      <c r="A2849" s="1" t="str">
        <f>"704203008"</f>
        <v>704203008</v>
      </c>
      <c r="C2849" s="7">
        <v>2380</v>
      </c>
    </row>
    <row r="2850" spans="1:3" x14ac:dyDescent="0.3">
      <c r="A2850" s="1" t="str">
        <f>"704203044"</f>
        <v>704203044</v>
      </c>
      <c r="C2850" s="7">
        <v>1675</v>
      </c>
    </row>
    <row r="2851" spans="1:3" x14ac:dyDescent="0.3">
      <c r="A2851" s="1" t="str">
        <f>"704205051"</f>
        <v>704205051</v>
      </c>
      <c r="C2851" s="7">
        <v>1545</v>
      </c>
    </row>
    <row r="2852" spans="1:3" x14ac:dyDescent="0.3">
      <c r="A2852" s="1" t="str">
        <f>"704206047"</f>
        <v>704206047</v>
      </c>
      <c r="C2852" s="7">
        <v>2075</v>
      </c>
    </row>
    <row r="2853" spans="1:3" x14ac:dyDescent="0.3">
      <c r="A2853" s="1" t="str">
        <f>"704209009"</f>
        <v>704209009</v>
      </c>
      <c r="C2853" s="7">
        <v>1710</v>
      </c>
    </row>
    <row r="2854" spans="1:3" x14ac:dyDescent="0.3">
      <c r="A2854" s="1" t="str">
        <f>"704209047"</f>
        <v>704209047</v>
      </c>
      <c r="C2854" s="7">
        <v>1740</v>
      </c>
    </row>
    <row r="2855" spans="1:3" x14ac:dyDescent="0.3">
      <c r="A2855" s="1" t="str">
        <f>"704210009"</f>
        <v>704210009</v>
      </c>
      <c r="C2855" s="7">
        <v>1405</v>
      </c>
    </row>
    <row r="2856" spans="1:3" x14ac:dyDescent="0.3">
      <c r="A2856" s="1" t="str">
        <f>"704212007"</f>
        <v>704212007</v>
      </c>
      <c r="C2856" s="7">
        <v>1610</v>
      </c>
    </row>
    <row r="2857" spans="1:3" x14ac:dyDescent="0.3">
      <c r="A2857" s="1" t="str">
        <f>"704214007"</f>
        <v>704214007</v>
      </c>
      <c r="C2857" s="7">
        <v>1495</v>
      </c>
    </row>
    <row r="2858" spans="1:3" x14ac:dyDescent="0.3">
      <c r="A2858" s="1" t="str">
        <f>"704215007"</f>
        <v>704215007</v>
      </c>
      <c r="C2858" s="7">
        <v>1510</v>
      </c>
    </row>
    <row r="2859" spans="1:3" x14ac:dyDescent="0.3">
      <c r="A2859" s="1" t="str">
        <f>"704215030"</f>
        <v>704215030</v>
      </c>
      <c r="C2859" s="7">
        <v>1615</v>
      </c>
    </row>
    <row r="2860" spans="1:3" x14ac:dyDescent="0.3">
      <c r="A2860" s="1" t="str">
        <f>"704215047"</f>
        <v>704215047</v>
      </c>
      <c r="C2860" s="7">
        <v>1615</v>
      </c>
    </row>
    <row r="2861" spans="1:3" x14ac:dyDescent="0.3">
      <c r="A2861" s="1" t="str">
        <f>"704216051"</f>
        <v>704216051</v>
      </c>
      <c r="C2861" s="7">
        <v>1460</v>
      </c>
    </row>
    <row r="2862" spans="1:3" x14ac:dyDescent="0.3">
      <c r="A2862" s="1" t="str">
        <f>"704221007"</f>
        <v>704221007</v>
      </c>
      <c r="C2862" s="7">
        <v>1590</v>
      </c>
    </row>
    <row r="2863" spans="1:3" x14ac:dyDescent="0.3">
      <c r="A2863" s="1" t="str">
        <f>"704221030"</f>
        <v>704221030</v>
      </c>
      <c r="C2863" s="7">
        <v>1785</v>
      </c>
    </row>
    <row r="2864" spans="1:3" x14ac:dyDescent="0.3">
      <c r="A2864" s="1" t="str">
        <f>"704223009"</f>
        <v>704223009</v>
      </c>
      <c r="C2864" s="7">
        <v>1910</v>
      </c>
    </row>
    <row r="2865" spans="1:3" x14ac:dyDescent="0.3">
      <c r="A2865" s="1" t="str">
        <f>"704223074"</f>
        <v>704223074</v>
      </c>
      <c r="C2865" s="7">
        <v>2415</v>
      </c>
    </row>
    <row r="2866" spans="1:3" x14ac:dyDescent="0.3">
      <c r="A2866" s="1" t="str">
        <f>"704226007"</f>
        <v>704226007</v>
      </c>
      <c r="C2866" s="7">
        <v>1090</v>
      </c>
    </row>
    <row r="2867" spans="1:3" x14ac:dyDescent="0.3">
      <c r="A2867" s="1" t="str">
        <f>"704226098"</f>
        <v>704226098</v>
      </c>
      <c r="C2867" s="7">
        <v>1090</v>
      </c>
    </row>
    <row r="2868" spans="1:3" x14ac:dyDescent="0.3">
      <c r="A2868" s="1" t="str">
        <f>"704227007"</f>
        <v>704227007</v>
      </c>
      <c r="C2868" s="7">
        <v>1240</v>
      </c>
    </row>
    <row r="2869" spans="1:3" x14ac:dyDescent="0.3">
      <c r="A2869" s="1" t="str">
        <f>"704230007"</f>
        <v>704230007</v>
      </c>
      <c r="C2869" s="7">
        <v>1000</v>
      </c>
    </row>
    <row r="2870" spans="1:3" x14ac:dyDescent="0.3">
      <c r="A2870" s="1" t="str">
        <f>"704232007"</f>
        <v>704232007</v>
      </c>
      <c r="C2870" s="7">
        <v>1240</v>
      </c>
    </row>
    <row r="2871" spans="1:3" x14ac:dyDescent="0.3">
      <c r="A2871" s="1" t="str">
        <f>"704232011"</f>
        <v>704232011</v>
      </c>
      <c r="C2871" s="7">
        <v>1400</v>
      </c>
    </row>
    <row r="2872" spans="1:3" x14ac:dyDescent="0.3">
      <c r="A2872" s="1" t="str">
        <f>"704233047"</f>
        <v>704233047</v>
      </c>
      <c r="C2872" s="7">
        <v>1925</v>
      </c>
    </row>
    <row r="2873" spans="1:3" x14ac:dyDescent="0.3">
      <c r="A2873" s="1" t="str">
        <f>"704235007"</f>
        <v>704235007</v>
      </c>
      <c r="C2873" s="7">
        <v>1040</v>
      </c>
    </row>
    <row r="2874" spans="1:3" x14ac:dyDescent="0.3">
      <c r="A2874" s="1" t="str">
        <f>"704235008"</f>
        <v>704235008</v>
      </c>
      <c r="C2874" s="7">
        <v>1900</v>
      </c>
    </row>
    <row r="2875" spans="1:3" x14ac:dyDescent="0.3">
      <c r="A2875" s="1" t="str">
        <f>"704236037"</f>
        <v>704236037</v>
      </c>
      <c r="C2875" s="7">
        <v>4255</v>
      </c>
    </row>
    <row r="2876" spans="1:3" x14ac:dyDescent="0.3">
      <c r="A2876" s="1" t="str">
        <f>"704243098"</f>
        <v>704243098</v>
      </c>
      <c r="C2876" s="7">
        <v>1365</v>
      </c>
    </row>
    <row r="2877" spans="1:3" x14ac:dyDescent="0.3">
      <c r="A2877" s="1" t="str">
        <f>"704248007"</f>
        <v>704248007</v>
      </c>
      <c r="C2877" s="7">
        <v>1140</v>
      </c>
    </row>
    <row r="2878" spans="1:3" x14ac:dyDescent="0.3">
      <c r="A2878" s="1" t="str">
        <f>"704250007"</f>
        <v>704250007</v>
      </c>
      <c r="C2878" s="7">
        <v>1340</v>
      </c>
    </row>
    <row r="2879" spans="1:3" x14ac:dyDescent="0.3">
      <c r="A2879" s="1" t="str">
        <f>"704251007"</f>
        <v>704251007</v>
      </c>
      <c r="C2879" s="7">
        <v>1390</v>
      </c>
    </row>
    <row r="2880" spans="1:3" x14ac:dyDescent="0.3">
      <c r="A2880" s="1" t="str">
        <f>"704251047"</f>
        <v>704251047</v>
      </c>
      <c r="C2880" s="7">
        <v>1995</v>
      </c>
    </row>
    <row r="2881" spans="1:3" x14ac:dyDescent="0.3">
      <c r="A2881" s="1" t="str">
        <f>"704253007"</f>
        <v>704253007</v>
      </c>
      <c r="C2881" s="7">
        <v>1340</v>
      </c>
    </row>
    <row r="2882" spans="1:3" x14ac:dyDescent="0.3">
      <c r="A2882" s="1" t="str">
        <f>"704254007"</f>
        <v>704254007</v>
      </c>
      <c r="C2882" s="7">
        <v>1440</v>
      </c>
    </row>
    <row r="2883" spans="1:3" x14ac:dyDescent="0.3">
      <c r="A2883" s="1" t="str">
        <f>"704256007"</f>
        <v>704256007</v>
      </c>
      <c r="C2883" s="7">
        <v>1720</v>
      </c>
    </row>
    <row r="2884" spans="1:3" x14ac:dyDescent="0.3">
      <c r="A2884" s="1" t="str">
        <f>"704259007"</f>
        <v>704259007</v>
      </c>
      <c r="C2884" s="7">
        <v>1510</v>
      </c>
    </row>
    <row r="2885" spans="1:3" x14ac:dyDescent="0.3">
      <c r="A2885" s="1" t="str">
        <f>"704259049"</f>
        <v>704259049</v>
      </c>
      <c r="C2885" s="7">
        <v>1720</v>
      </c>
    </row>
    <row r="2886" spans="1:3" x14ac:dyDescent="0.3">
      <c r="A2886" s="1" t="str">
        <f>"704262049"</f>
        <v>704262049</v>
      </c>
      <c r="C2886" s="7">
        <v>1740</v>
      </c>
    </row>
    <row r="2887" spans="1:3" x14ac:dyDescent="0.3">
      <c r="A2887" s="1" t="str">
        <f>"704264007"</f>
        <v>704264007</v>
      </c>
      <c r="C2887" s="7">
        <v>1340</v>
      </c>
    </row>
    <row r="2888" spans="1:3" x14ac:dyDescent="0.3">
      <c r="A2888" s="1" t="str">
        <f>"704264047"</f>
        <v>704264047</v>
      </c>
      <c r="C2888" s="7">
        <v>1600</v>
      </c>
    </row>
    <row r="2889" spans="1:3" x14ac:dyDescent="0.3">
      <c r="A2889" s="1" t="str">
        <f>"704266007"</f>
        <v>704266007</v>
      </c>
      <c r="C2889" s="7">
        <v>2100</v>
      </c>
    </row>
    <row r="2890" spans="1:3" x14ac:dyDescent="0.3">
      <c r="A2890" s="1" t="str">
        <f>"704273007"</f>
        <v>704273007</v>
      </c>
      <c r="C2890" s="7">
        <v>1670</v>
      </c>
    </row>
    <row r="2891" spans="1:3" x14ac:dyDescent="0.3">
      <c r="A2891" s="1" t="str">
        <f>"704274007"</f>
        <v>704274007</v>
      </c>
      <c r="C2891" s="7">
        <v>1710</v>
      </c>
    </row>
    <row r="2892" spans="1:3" x14ac:dyDescent="0.3">
      <c r="A2892" s="1" t="str">
        <f>"704275007"</f>
        <v>704275007</v>
      </c>
      <c r="C2892" s="7">
        <v>2825</v>
      </c>
    </row>
    <row r="2893" spans="1:3" x14ac:dyDescent="0.3">
      <c r="A2893" s="1" t="str">
        <f>"704276007"</f>
        <v>704276007</v>
      </c>
      <c r="C2893" s="7">
        <v>2340</v>
      </c>
    </row>
    <row r="2894" spans="1:3" x14ac:dyDescent="0.3">
      <c r="A2894" s="1" t="str">
        <f>"704301079"</f>
        <v>704301079</v>
      </c>
      <c r="C2894" s="7">
        <v>1830</v>
      </c>
    </row>
    <row r="2895" spans="1:3" x14ac:dyDescent="0.3">
      <c r="A2895" s="1" t="str">
        <f>"704305007"</f>
        <v>704305007</v>
      </c>
      <c r="C2895" s="7">
        <v>1400</v>
      </c>
    </row>
    <row r="2896" spans="1:3" x14ac:dyDescent="0.3">
      <c r="A2896" s="1" t="str">
        <f>"704306051"</f>
        <v>704306051</v>
      </c>
      <c r="C2896" s="7">
        <v>1425</v>
      </c>
    </row>
    <row r="2897" spans="1:3" x14ac:dyDescent="0.3">
      <c r="A2897" s="1" t="str">
        <f>"704308007"</f>
        <v>704308007</v>
      </c>
      <c r="C2897" s="7">
        <v>1275</v>
      </c>
    </row>
    <row r="2898" spans="1:3" x14ac:dyDescent="0.3">
      <c r="A2898" s="1" t="str">
        <f>"704312007"</f>
        <v>704312007</v>
      </c>
      <c r="C2898" s="7">
        <v>1230</v>
      </c>
    </row>
    <row r="2899" spans="1:3" x14ac:dyDescent="0.3">
      <c r="A2899" s="1" t="str">
        <f>"704407007"</f>
        <v>704407007</v>
      </c>
      <c r="C2899" s="7">
        <v>1500</v>
      </c>
    </row>
    <row r="2900" spans="1:3" x14ac:dyDescent="0.3">
      <c r="A2900" s="1" t="str">
        <f>"704407011"</f>
        <v>704407011</v>
      </c>
      <c r="C2900" s="7">
        <v>1405</v>
      </c>
    </row>
    <row r="2901" spans="1:3" x14ac:dyDescent="0.3">
      <c r="A2901" s="1" t="str">
        <f>"704407030"</f>
        <v>704407030</v>
      </c>
      <c r="C2901" s="7">
        <v>1405</v>
      </c>
    </row>
    <row r="2902" spans="1:3" x14ac:dyDescent="0.3">
      <c r="A2902" s="1" t="str">
        <f>"704407093"</f>
        <v>704407093</v>
      </c>
      <c r="C2902" s="7">
        <v>1300</v>
      </c>
    </row>
    <row r="2903" spans="1:3" x14ac:dyDescent="0.3">
      <c r="A2903" s="1" t="str">
        <f>"704410009"</f>
        <v>704410009</v>
      </c>
      <c r="C2903" s="7">
        <v>1980</v>
      </c>
    </row>
    <row r="2904" spans="1:3" x14ac:dyDescent="0.3">
      <c r="A2904" s="1" t="str">
        <f>"704412051"</f>
        <v>704412051</v>
      </c>
      <c r="C2904" s="7">
        <v>1835</v>
      </c>
    </row>
    <row r="2905" spans="1:3" x14ac:dyDescent="0.3">
      <c r="A2905" s="1" t="str">
        <f>"704414030"</f>
        <v>704414030</v>
      </c>
      <c r="C2905" s="7">
        <v>1090</v>
      </c>
    </row>
    <row r="2906" spans="1:3" x14ac:dyDescent="0.3">
      <c r="A2906" s="1" t="str">
        <f>"704416030"</f>
        <v>704416030</v>
      </c>
      <c r="C2906" s="7">
        <v>1600</v>
      </c>
    </row>
    <row r="2907" spans="1:3" x14ac:dyDescent="0.3">
      <c r="A2907" s="1" t="str">
        <f>"704416065"</f>
        <v>704416065</v>
      </c>
      <c r="C2907" s="7">
        <v>1440</v>
      </c>
    </row>
    <row r="2908" spans="1:3" x14ac:dyDescent="0.3">
      <c r="A2908" s="1" t="str">
        <f>"704420051"</f>
        <v>704420051</v>
      </c>
      <c r="C2908" s="7">
        <v>1205</v>
      </c>
    </row>
    <row r="2909" spans="1:3" x14ac:dyDescent="0.3">
      <c r="A2909" s="1" t="str">
        <f>"704422007"</f>
        <v>704422007</v>
      </c>
      <c r="C2909" s="7">
        <v>1540</v>
      </c>
    </row>
    <row r="2910" spans="1:3" x14ac:dyDescent="0.3">
      <c r="A2910" s="1" t="str">
        <f>"704422030"</f>
        <v>704422030</v>
      </c>
      <c r="C2910" s="7">
        <v>1600</v>
      </c>
    </row>
    <row r="2911" spans="1:3" x14ac:dyDescent="0.3">
      <c r="A2911" s="1" t="str">
        <f>"704428007"</f>
        <v>704428007</v>
      </c>
      <c r="C2911" s="7">
        <v>1240</v>
      </c>
    </row>
    <row r="2912" spans="1:3" x14ac:dyDescent="0.3">
      <c r="A2912" s="1" t="str">
        <f>"704429047"</f>
        <v>704429047</v>
      </c>
      <c r="C2912" s="7">
        <v>1800</v>
      </c>
    </row>
    <row r="2913" spans="1:3" x14ac:dyDescent="0.3">
      <c r="A2913" s="1" t="str">
        <f>"704433051"</f>
        <v>704433051</v>
      </c>
      <c r="C2913" s="7">
        <v>1810</v>
      </c>
    </row>
    <row r="2914" spans="1:3" x14ac:dyDescent="0.3">
      <c r="A2914" s="1" t="str">
        <f>"704435008"</f>
        <v>704435008</v>
      </c>
      <c r="C2914" s="7">
        <v>1665</v>
      </c>
    </row>
    <row r="2915" spans="1:3" x14ac:dyDescent="0.3">
      <c r="A2915" s="1" t="str">
        <f>"704437007"</f>
        <v>704437007</v>
      </c>
      <c r="C2915" s="7">
        <v>1110</v>
      </c>
    </row>
    <row r="2916" spans="1:3" x14ac:dyDescent="0.3">
      <c r="A2916" s="1" t="str">
        <f>"704442007"</f>
        <v>704442007</v>
      </c>
      <c r="C2916" s="7">
        <v>1000</v>
      </c>
    </row>
    <row r="2917" spans="1:3" x14ac:dyDescent="0.3">
      <c r="A2917" s="1" t="str">
        <f>"704445030"</f>
        <v>704445030</v>
      </c>
      <c r="C2917" s="7">
        <v>1650</v>
      </c>
    </row>
    <row r="2918" spans="1:3" x14ac:dyDescent="0.3">
      <c r="A2918" s="1" t="str">
        <f>"704445047"</f>
        <v>704445047</v>
      </c>
      <c r="C2918" s="7">
        <v>1890</v>
      </c>
    </row>
    <row r="2919" spans="1:3" x14ac:dyDescent="0.3">
      <c r="A2919" s="1" t="str">
        <f>"704445098"</f>
        <v>704445098</v>
      </c>
      <c r="C2919" s="7">
        <v>1550</v>
      </c>
    </row>
    <row r="2920" spans="1:3" x14ac:dyDescent="0.3">
      <c r="A2920" s="1" t="str">
        <f>"704446007"</f>
        <v>704446007</v>
      </c>
      <c r="C2920" s="7">
        <v>1400</v>
      </c>
    </row>
    <row r="2921" spans="1:3" x14ac:dyDescent="0.3">
      <c r="A2921" s="1" t="str">
        <f>"704446030"</f>
        <v>704446030</v>
      </c>
      <c r="C2921" s="7">
        <v>1365</v>
      </c>
    </row>
    <row r="2922" spans="1:3" x14ac:dyDescent="0.3">
      <c r="A2922" s="1" t="str">
        <f>"704447074"</f>
        <v>704447074</v>
      </c>
      <c r="C2922" s="7">
        <v>2940</v>
      </c>
    </row>
    <row r="2923" spans="1:3" x14ac:dyDescent="0.3">
      <c r="A2923" s="1" t="str">
        <f>"704509009"</f>
        <v>704509009</v>
      </c>
      <c r="C2923" s="7">
        <v>3480</v>
      </c>
    </row>
    <row r="2924" spans="1:3" x14ac:dyDescent="0.3">
      <c r="A2924" s="1" t="str">
        <f>"704509030"</f>
        <v>704509030</v>
      </c>
      <c r="C2924" s="7">
        <v>3110</v>
      </c>
    </row>
    <row r="2925" spans="1:3" x14ac:dyDescent="0.3">
      <c r="A2925" s="1" t="str">
        <f>"704510071"</f>
        <v>704510071</v>
      </c>
      <c r="C2925" s="7">
        <v>1905</v>
      </c>
    </row>
    <row r="2926" spans="1:3" x14ac:dyDescent="0.3">
      <c r="A2926" s="1" t="str">
        <f>"704604007"</f>
        <v>704604007</v>
      </c>
      <c r="C2926" s="7">
        <v>1990</v>
      </c>
    </row>
    <row r="2927" spans="1:3" x14ac:dyDescent="0.3">
      <c r="A2927" s="1" t="str">
        <f>"704605047"</f>
        <v>704605047</v>
      </c>
      <c r="C2927" s="7">
        <v>1500</v>
      </c>
    </row>
    <row r="2928" spans="1:3" x14ac:dyDescent="0.3">
      <c r="A2928" s="1" t="str">
        <f>"704619044"</f>
        <v>704619044</v>
      </c>
      <c r="C2928" s="7">
        <v>1535</v>
      </c>
    </row>
    <row r="2929" spans="1:3" x14ac:dyDescent="0.3">
      <c r="A2929" s="1" t="str">
        <f>"704619047"</f>
        <v>704619047</v>
      </c>
      <c r="C2929" s="7">
        <v>2405</v>
      </c>
    </row>
    <row r="2930" spans="1:3" x14ac:dyDescent="0.3">
      <c r="A2930" s="1" t="str">
        <f>"704620005"</f>
        <v>704620005</v>
      </c>
      <c r="C2930" s="7">
        <v>2095</v>
      </c>
    </row>
    <row r="2931" spans="1:3" x14ac:dyDescent="0.3">
      <c r="A2931" s="1" t="str">
        <f>"704620007"</f>
        <v>704620007</v>
      </c>
      <c r="C2931" s="7">
        <v>1615</v>
      </c>
    </row>
    <row r="2932" spans="1:3" x14ac:dyDescent="0.3">
      <c r="A2932" s="1" t="str">
        <f>"704621008"</f>
        <v>704621008</v>
      </c>
      <c r="C2932" s="7">
        <v>2160</v>
      </c>
    </row>
    <row r="2933" spans="1:3" x14ac:dyDescent="0.3">
      <c r="A2933" s="1" t="str">
        <f>"704621093"</f>
        <v>704621093</v>
      </c>
      <c r="C2933" s="7">
        <v>2160</v>
      </c>
    </row>
    <row r="2934" spans="1:3" x14ac:dyDescent="0.3">
      <c r="A2934" s="1" t="str">
        <f>"704623008"</f>
        <v>704623008</v>
      </c>
      <c r="C2934" s="7">
        <v>2775</v>
      </c>
    </row>
    <row r="2935" spans="1:3" x14ac:dyDescent="0.3">
      <c r="A2935" s="1" t="str">
        <f>"704630009"</f>
        <v>704630009</v>
      </c>
      <c r="C2935" s="7">
        <v>1720</v>
      </c>
    </row>
    <row r="2936" spans="1:3" x14ac:dyDescent="0.3">
      <c r="A2936" s="1" t="str">
        <f>"704633007"</f>
        <v>704633007</v>
      </c>
      <c r="C2936" s="7">
        <v>1100</v>
      </c>
    </row>
    <row r="2937" spans="1:3" x14ac:dyDescent="0.3">
      <c r="A2937" s="1" t="str">
        <f>"704637007"</f>
        <v>704637007</v>
      </c>
      <c r="C2937" s="7">
        <v>1895</v>
      </c>
    </row>
    <row r="2938" spans="1:3" x14ac:dyDescent="0.3">
      <c r="A2938" s="1" t="str">
        <f>"704639007"</f>
        <v>704639007</v>
      </c>
      <c r="C2938" s="7">
        <v>1510</v>
      </c>
    </row>
    <row r="2939" spans="1:3" x14ac:dyDescent="0.3">
      <c r="A2939" s="1" t="str">
        <f>"704642007"</f>
        <v>704642007</v>
      </c>
      <c r="C2939" s="7">
        <v>2140</v>
      </c>
    </row>
    <row r="2940" spans="1:3" x14ac:dyDescent="0.3">
      <c r="A2940" s="1" t="str">
        <f>"704650049"</f>
        <v>704650049</v>
      </c>
      <c r="C2940" s="7">
        <v>2100</v>
      </c>
    </row>
    <row r="2941" spans="1:3" x14ac:dyDescent="0.3">
      <c r="A2941" s="1" t="str">
        <f>"704656007"</f>
        <v>704656007</v>
      </c>
      <c r="C2941" s="7">
        <v>1140</v>
      </c>
    </row>
    <row r="2942" spans="1:3" x14ac:dyDescent="0.3">
      <c r="A2942" s="1" t="str">
        <f>"704660007"</f>
        <v>704660007</v>
      </c>
      <c r="C2942" s="7">
        <v>1650</v>
      </c>
    </row>
    <row r="2943" spans="1:3" x14ac:dyDescent="0.3">
      <c r="A2943" s="1" t="str">
        <f>"704661007"</f>
        <v>704661007</v>
      </c>
      <c r="C2943" s="7">
        <v>2040</v>
      </c>
    </row>
    <row r="2944" spans="1:3" x14ac:dyDescent="0.3">
      <c r="A2944" s="1" t="str">
        <f>"704663007"</f>
        <v>704663007</v>
      </c>
      <c r="C2944" s="7">
        <v>2875</v>
      </c>
    </row>
    <row r="2945" spans="1:3" x14ac:dyDescent="0.3">
      <c r="A2945" s="1" t="str">
        <f>"704711079"</f>
        <v>704711079</v>
      </c>
      <c r="C2945" s="7">
        <v>1530</v>
      </c>
    </row>
    <row r="2946" spans="1:3" x14ac:dyDescent="0.3">
      <c r="A2946" s="1" t="str">
        <f>"704713009"</f>
        <v>704713009</v>
      </c>
      <c r="C2946" s="7">
        <v>1795</v>
      </c>
    </row>
    <row r="2947" spans="1:3" x14ac:dyDescent="0.3">
      <c r="A2947" s="1" t="str">
        <f>"704715007"</f>
        <v>704715007</v>
      </c>
      <c r="C2947" s="7">
        <v>1045</v>
      </c>
    </row>
    <row r="2948" spans="1:3" x14ac:dyDescent="0.3">
      <c r="A2948" s="1" t="str">
        <f>"704715030"</f>
        <v>704715030</v>
      </c>
      <c r="C2948" s="7">
        <v>1855</v>
      </c>
    </row>
    <row r="2949" spans="1:3" x14ac:dyDescent="0.3">
      <c r="A2949" s="1" t="str">
        <f>"704715090"</f>
        <v>704715090</v>
      </c>
      <c r="C2949" s="7">
        <v>1045</v>
      </c>
    </row>
    <row r="2950" spans="1:3" x14ac:dyDescent="0.3">
      <c r="A2950" s="1" t="str">
        <f>"704720007"</f>
        <v>704720007</v>
      </c>
      <c r="C2950" s="7">
        <v>895</v>
      </c>
    </row>
    <row r="2951" spans="1:3" x14ac:dyDescent="0.3">
      <c r="A2951" s="1" t="str">
        <f>"704720011"</f>
        <v>704720011</v>
      </c>
      <c r="C2951" s="7">
        <v>1100</v>
      </c>
    </row>
    <row r="2952" spans="1:3" x14ac:dyDescent="0.3">
      <c r="A2952" s="1" t="str">
        <f>"704722030"</f>
        <v>704722030</v>
      </c>
      <c r="C2952" s="7">
        <v>1490</v>
      </c>
    </row>
    <row r="2953" spans="1:3" x14ac:dyDescent="0.3">
      <c r="A2953" s="1" t="str">
        <f>"704723049"</f>
        <v>704723049</v>
      </c>
      <c r="C2953" s="7">
        <v>1790</v>
      </c>
    </row>
    <row r="2954" spans="1:3" x14ac:dyDescent="0.3">
      <c r="A2954" s="1" t="str">
        <f>"704724007"</f>
        <v>704724007</v>
      </c>
      <c r="C2954" s="7">
        <v>1605</v>
      </c>
    </row>
    <row r="2955" spans="1:3" x14ac:dyDescent="0.3">
      <c r="A2955" s="1" t="str">
        <f>"704726007"</f>
        <v>704726007</v>
      </c>
      <c r="C2955" s="7">
        <v>1390</v>
      </c>
    </row>
    <row r="2956" spans="1:3" x14ac:dyDescent="0.3">
      <c r="A2956" s="1" t="str">
        <f>"704726047"</f>
        <v>704726047</v>
      </c>
      <c r="C2956" s="7">
        <v>1590</v>
      </c>
    </row>
    <row r="2957" spans="1:3" x14ac:dyDescent="0.3">
      <c r="A2957" s="1" t="str">
        <f>"704728007"</f>
        <v>704728007</v>
      </c>
      <c r="C2957" s="7">
        <v>2160</v>
      </c>
    </row>
    <row r="2958" spans="1:3" x14ac:dyDescent="0.3">
      <c r="A2958" s="1" t="str">
        <f>"704730008"</f>
        <v>704730008</v>
      </c>
      <c r="C2958" s="7">
        <v>2235</v>
      </c>
    </row>
    <row r="2959" spans="1:3" x14ac:dyDescent="0.3">
      <c r="A2959" s="1" t="str">
        <f>"704730091"</f>
        <v>704730091</v>
      </c>
      <c r="C2959" s="7">
        <v>2265</v>
      </c>
    </row>
    <row r="2960" spans="1:3" x14ac:dyDescent="0.3">
      <c r="A2960" s="1" t="str">
        <f>"704731007"</f>
        <v>704731007</v>
      </c>
      <c r="C2960" s="7">
        <v>1080</v>
      </c>
    </row>
    <row r="2961" spans="1:3" x14ac:dyDescent="0.3">
      <c r="A2961" s="1" t="str">
        <f>"704734007"</f>
        <v>704734007</v>
      </c>
      <c r="C2961" s="7">
        <v>1825</v>
      </c>
    </row>
    <row r="2962" spans="1:3" x14ac:dyDescent="0.3">
      <c r="A2962" s="1" t="str">
        <f>"704740007"</f>
        <v>704740007</v>
      </c>
      <c r="C2962" s="7">
        <v>950</v>
      </c>
    </row>
    <row r="2963" spans="1:3" x14ac:dyDescent="0.3">
      <c r="A2963" s="1" t="str">
        <f>"704740030"</f>
        <v>704740030</v>
      </c>
      <c r="C2963" s="7">
        <v>1250</v>
      </c>
    </row>
    <row r="2964" spans="1:3" x14ac:dyDescent="0.3">
      <c r="A2964" s="1" t="str">
        <f>"704741007"</f>
        <v>704741007</v>
      </c>
      <c r="C2964" s="7">
        <v>1470</v>
      </c>
    </row>
    <row r="2965" spans="1:3" x14ac:dyDescent="0.3">
      <c r="A2965" s="1" t="str">
        <f>"704741011"</f>
        <v>704741011</v>
      </c>
      <c r="C2965" s="7">
        <v>1445</v>
      </c>
    </row>
    <row r="2966" spans="1:3" x14ac:dyDescent="0.3">
      <c r="A2966" s="1" t="str">
        <f>"704743007"</f>
        <v>704743007</v>
      </c>
      <c r="C2966" s="7">
        <v>2455</v>
      </c>
    </row>
    <row r="2967" spans="1:3" x14ac:dyDescent="0.3">
      <c r="A2967" s="1" t="str">
        <f>"704743047"</f>
        <v>704743047</v>
      </c>
      <c r="C2967" s="7">
        <v>2560</v>
      </c>
    </row>
    <row r="2968" spans="1:3" x14ac:dyDescent="0.3">
      <c r="A2968" s="1" t="str">
        <f>"704744007"</f>
        <v>704744007</v>
      </c>
      <c r="C2968" s="7">
        <v>1190</v>
      </c>
    </row>
    <row r="2969" spans="1:3" x14ac:dyDescent="0.3">
      <c r="A2969" s="1" t="str">
        <f>"704750007"</f>
        <v>704750007</v>
      </c>
      <c r="C2969" s="7">
        <v>1140</v>
      </c>
    </row>
    <row r="2970" spans="1:3" x14ac:dyDescent="0.3">
      <c r="A2970" s="1" t="str">
        <f>"704750011"</f>
        <v>704750011</v>
      </c>
      <c r="C2970" s="7">
        <v>1785</v>
      </c>
    </row>
    <row r="2971" spans="1:3" x14ac:dyDescent="0.3">
      <c r="A2971" s="1" t="str">
        <f>"704750047"</f>
        <v>704750047</v>
      </c>
      <c r="C2971" s="7">
        <v>1940</v>
      </c>
    </row>
    <row r="2972" spans="1:3" x14ac:dyDescent="0.3">
      <c r="A2972" s="1" t="str">
        <f>"704751007"</f>
        <v>704751007</v>
      </c>
      <c r="C2972" s="7">
        <v>1900</v>
      </c>
    </row>
    <row r="2973" spans="1:3" x14ac:dyDescent="0.3">
      <c r="A2973" s="1" t="str">
        <f>"704752007"</f>
        <v>704752007</v>
      </c>
      <c r="C2973" s="7">
        <v>1090</v>
      </c>
    </row>
    <row r="2974" spans="1:3" x14ac:dyDescent="0.3">
      <c r="A2974" s="1" t="str">
        <f>"704752065"</f>
        <v>704752065</v>
      </c>
      <c r="C2974" s="7">
        <v>1090</v>
      </c>
    </row>
    <row r="2975" spans="1:3" x14ac:dyDescent="0.3">
      <c r="A2975" s="1" t="str">
        <f>"704752098"</f>
        <v>704752098</v>
      </c>
      <c r="C2975" s="7">
        <v>1090</v>
      </c>
    </row>
    <row r="2976" spans="1:3" x14ac:dyDescent="0.3">
      <c r="A2976" s="1" t="str">
        <f>"704753007"</f>
        <v>704753007</v>
      </c>
      <c r="C2976" s="7">
        <v>1440</v>
      </c>
    </row>
    <row r="2977" spans="1:3" x14ac:dyDescent="0.3">
      <c r="A2977" s="1" t="str">
        <f>"704754007"</f>
        <v>704754007</v>
      </c>
      <c r="C2977" s="7">
        <v>1800</v>
      </c>
    </row>
    <row r="2978" spans="1:3" x14ac:dyDescent="0.3">
      <c r="A2978" s="1" t="str">
        <f>"704754047"</f>
        <v>704754047</v>
      </c>
      <c r="C2978" s="7">
        <v>2500</v>
      </c>
    </row>
    <row r="2979" spans="1:3" x14ac:dyDescent="0.3">
      <c r="A2979" s="1" t="str">
        <f>"704804007"</f>
        <v>704804007</v>
      </c>
      <c r="C2979" s="7">
        <v>985</v>
      </c>
    </row>
    <row r="2980" spans="1:3" x14ac:dyDescent="0.3">
      <c r="A2980" s="1" t="str">
        <f>"704804030"</f>
        <v>704804030</v>
      </c>
      <c r="C2980" s="7">
        <v>1090</v>
      </c>
    </row>
    <row r="2981" spans="1:3" x14ac:dyDescent="0.3">
      <c r="A2981" s="1" t="str">
        <f>"704804079"</f>
        <v>704804079</v>
      </c>
      <c r="C2981" s="7">
        <v>1090</v>
      </c>
    </row>
    <row r="2982" spans="1:3" x14ac:dyDescent="0.3">
      <c r="A2982" s="1" t="str">
        <f>"704805007"</f>
        <v>704805007</v>
      </c>
      <c r="C2982" s="7">
        <v>750</v>
      </c>
    </row>
    <row r="2983" spans="1:3" x14ac:dyDescent="0.3">
      <c r="A2983" s="1" t="str">
        <f>"704810030"</f>
        <v>704810030</v>
      </c>
      <c r="C2983" s="7">
        <v>1060</v>
      </c>
    </row>
    <row r="2984" spans="1:3" x14ac:dyDescent="0.3">
      <c r="A2984" s="1" t="str">
        <f>"704810047"</f>
        <v>704810047</v>
      </c>
      <c r="C2984" s="7">
        <v>1060</v>
      </c>
    </row>
    <row r="2985" spans="1:3" x14ac:dyDescent="0.3">
      <c r="A2985" s="1" t="str">
        <f>"704811007"</f>
        <v>704811007</v>
      </c>
      <c r="C2985" s="7">
        <v>1090</v>
      </c>
    </row>
    <row r="2986" spans="1:3" x14ac:dyDescent="0.3">
      <c r="A2986" s="1" t="str">
        <f>"704811030"</f>
        <v>704811030</v>
      </c>
      <c r="C2986" s="7">
        <v>955</v>
      </c>
    </row>
    <row r="2987" spans="1:3" x14ac:dyDescent="0.3">
      <c r="A2987" s="1" t="str">
        <f>"704812007"</f>
        <v>704812007</v>
      </c>
      <c r="C2987" s="7">
        <v>985</v>
      </c>
    </row>
    <row r="2988" spans="1:3" x14ac:dyDescent="0.3">
      <c r="A2988" s="1" t="str">
        <f>"704812047"</f>
        <v>704812047</v>
      </c>
      <c r="C2988" s="7">
        <v>1090</v>
      </c>
    </row>
    <row r="2989" spans="1:3" x14ac:dyDescent="0.3">
      <c r="A2989" s="1" t="str">
        <f>"704821007"</f>
        <v>704821007</v>
      </c>
      <c r="C2989" s="7">
        <v>1700</v>
      </c>
    </row>
    <row r="2990" spans="1:3" x14ac:dyDescent="0.3">
      <c r="A2990" s="1" t="str">
        <f>"704821047"</f>
        <v>704821047</v>
      </c>
      <c r="C2990" s="7">
        <v>2560</v>
      </c>
    </row>
    <row r="2991" spans="1:3" x14ac:dyDescent="0.3">
      <c r="A2991" s="1" t="str">
        <f>"704906007"</f>
        <v>704906007</v>
      </c>
      <c r="C2991" s="7">
        <v>970</v>
      </c>
    </row>
    <row r="2992" spans="1:3" x14ac:dyDescent="0.3">
      <c r="A2992" s="1" t="str">
        <f>"704907007"</f>
        <v>704907007</v>
      </c>
      <c r="C2992" s="7">
        <v>1140</v>
      </c>
    </row>
    <row r="2993" spans="1:3" x14ac:dyDescent="0.3">
      <c r="A2993" s="1" t="str">
        <f>"704907030"</f>
        <v>704907030</v>
      </c>
      <c r="C2993" s="7">
        <v>1240</v>
      </c>
    </row>
    <row r="2994" spans="1:3" x14ac:dyDescent="0.3">
      <c r="A2994" s="1" t="str">
        <f>"704908007"</f>
        <v>704908007</v>
      </c>
      <c r="C2994" s="7">
        <v>1625</v>
      </c>
    </row>
    <row r="2995" spans="1:3" x14ac:dyDescent="0.3">
      <c r="A2995" s="1" t="str">
        <f>"704908030"</f>
        <v>704908030</v>
      </c>
      <c r="C2995" s="7">
        <v>1680</v>
      </c>
    </row>
    <row r="2996" spans="1:3" x14ac:dyDescent="0.3">
      <c r="A2996" s="1" t="str">
        <f>"704909007"</f>
        <v>704909007</v>
      </c>
      <c r="C2996" s="7">
        <v>1640</v>
      </c>
    </row>
    <row r="2997" spans="1:3" x14ac:dyDescent="0.3">
      <c r="A2997" s="1" t="str">
        <f>"704910047"</f>
        <v>704910047</v>
      </c>
      <c r="C2997" s="7">
        <v>1260</v>
      </c>
    </row>
    <row r="2998" spans="1:3" x14ac:dyDescent="0.3">
      <c r="A2998" s="1" t="str">
        <f>"704912007"</f>
        <v>704912007</v>
      </c>
      <c r="C2998" s="7">
        <v>1165</v>
      </c>
    </row>
    <row r="2999" spans="1:3" x14ac:dyDescent="0.3">
      <c r="A2999" s="1" t="str">
        <f>"704912047"</f>
        <v>704912047</v>
      </c>
      <c r="C2999" s="7">
        <v>1655</v>
      </c>
    </row>
    <row r="3000" spans="1:3" x14ac:dyDescent="0.3">
      <c r="A3000" s="1" t="str">
        <f>"704912065"</f>
        <v>704912065</v>
      </c>
      <c r="C3000" s="7">
        <v>1320</v>
      </c>
    </row>
    <row r="3001" spans="1:3" x14ac:dyDescent="0.3">
      <c r="A3001" s="1" t="str">
        <f>"704914007"</f>
        <v>704914007</v>
      </c>
      <c r="C3001" s="7">
        <v>1610</v>
      </c>
    </row>
    <row r="3002" spans="1:3" x14ac:dyDescent="0.3">
      <c r="A3002" s="1" t="str">
        <f>"704915007"</f>
        <v>704915007</v>
      </c>
      <c r="C3002" s="7">
        <v>935</v>
      </c>
    </row>
    <row r="3003" spans="1:3" x14ac:dyDescent="0.3">
      <c r="A3003" s="1" t="str">
        <f>"704917007"</f>
        <v>704917007</v>
      </c>
      <c r="C3003" s="7">
        <v>1185</v>
      </c>
    </row>
    <row r="3004" spans="1:3" x14ac:dyDescent="0.3">
      <c r="A3004" s="1" t="str">
        <f>"704917030"</f>
        <v>704917030</v>
      </c>
      <c r="C3004" s="7">
        <v>1260</v>
      </c>
    </row>
    <row r="3005" spans="1:3" x14ac:dyDescent="0.3">
      <c r="A3005" s="1" t="str">
        <f>"704930007"</f>
        <v>704930007</v>
      </c>
      <c r="C3005" s="7">
        <v>1125</v>
      </c>
    </row>
    <row r="3006" spans="1:3" x14ac:dyDescent="0.3">
      <c r="A3006" s="1" t="str">
        <f>"704931007"</f>
        <v>704931007</v>
      </c>
      <c r="C3006" s="7">
        <v>1610</v>
      </c>
    </row>
    <row r="3007" spans="1:3" x14ac:dyDescent="0.3">
      <c r="A3007" s="1" t="str">
        <f>"704931093"</f>
        <v>704931093</v>
      </c>
      <c r="C3007" s="7">
        <v>1610</v>
      </c>
    </row>
    <row r="3008" spans="1:3" x14ac:dyDescent="0.3">
      <c r="A3008" s="1" t="str">
        <f>"704935008"</f>
        <v>704935008</v>
      </c>
      <c r="C3008" s="7">
        <v>1655</v>
      </c>
    </row>
    <row r="3009" spans="1:3" x14ac:dyDescent="0.3">
      <c r="A3009" s="1" t="str">
        <f>"704938047"</f>
        <v>704938047</v>
      </c>
      <c r="C3009" s="7">
        <v>5940</v>
      </c>
    </row>
    <row r="3010" spans="1:3" x14ac:dyDescent="0.3">
      <c r="A3010" s="1" t="str">
        <f>"704941051"</f>
        <v>704941051</v>
      </c>
      <c r="C3010" s="7">
        <v>1690</v>
      </c>
    </row>
    <row r="3011" spans="1:3" x14ac:dyDescent="0.3">
      <c r="A3011" s="1" t="str">
        <f>"704948047"</f>
        <v>704948047</v>
      </c>
      <c r="C3011" s="7">
        <v>1540</v>
      </c>
    </row>
    <row r="3012" spans="1:3" x14ac:dyDescent="0.3">
      <c r="A3012" s="1" t="str">
        <f>"704948079"</f>
        <v>704948079</v>
      </c>
      <c r="C3012" s="7">
        <v>1765</v>
      </c>
    </row>
    <row r="3013" spans="1:3" x14ac:dyDescent="0.3">
      <c r="A3013" s="1" t="str">
        <f>"704949007"</f>
        <v>704949007</v>
      </c>
      <c r="C3013" s="7">
        <v>1480</v>
      </c>
    </row>
    <row r="3014" spans="1:3" x14ac:dyDescent="0.3">
      <c r="A3014" s="1" t="str">
        <f>"704952093"</f>
        <v>704952093</v>
      </c>
      <c r="C3014" s="7">
        <v>1610</v>
      </c>
    </row>
    <row r="3015" spans="1:3" x14ac:dyDescent="0.3">
      <c r="A3015" s="1" t="str">
        <f>"704954009"</f>
        <v>704954009</v>
      </c>
      <c r="C3015" s="7">
        <v>2600</v>
      </c>
    </row>
    <row r="3016" spans="1:3" x14ac:dyDescent="0.3">
      <c r="A3016" s="1" t="str">
        <f>"704956007"</f>
        <v>704956007</v>
      </c>
      <c r="C3016" s="7">
        <v>1550</v>
      </c>
    </row>
    <row r="3017" spans="1:3" x14ac:dyDescent="0.3">
      <c r="A3017" s="1" t="str">
        <f>"704958079"</f>
        <v>704958079</v>
      </c>
      <c r="C3017" s="7">
        <v>2085</v>
      </c>
    </row>
    <row r="3018" spans="1:3" x14ac:dyDescent="0.3">
      <c r="A3018" s="1" t="str">
        <f>"704960007"</f>
        <v>704960007</v>
      </c>
      <c r="C3018" s="7">
        <v>990</v>
      </c>
    </row>
    <row r="3019" spans="1:3" x14ac:dyDescent="0.3">
      <c r="A3019" s="1" t="str">
        <f>"704960030"</f>
        <v>704960030</v>
      </c>
      <c r="C3019" s="7">
        <v>1085</v>
      </c>
    </row>
    <row r="3020" spans="1:3" x14ac:dyDescent="0.3">
      <c r="A3020" s="1" t="str">
        <f>"704961009"</f>
        <v>704961009</v>
      </c>
      <c r="C3020" s="7">
        <v>1700</v>
      </c>
    </row>
    <row r="3021" spans="1:3" x14ac:dyDescent="0.3">
      <c r="A3021" s="1" t="str">
        <f>"704961047"</f>
        <v>704961047</v>
      </c>
      <c r="C3021" s="7">
        <v>2455</v>
      </c>
    </row>
    <row r="3022" spans="1:3" x14ac:dyDescent="0.3">
      <c r="A3022" s="1" t="str">
        <f>"704970007"</f>
        <v>704970007</v>
      </c>
      <c r="C3022" s="7">
        <v>3815</v>
      </c>
    </row>
    <row r="3023" spans="1:3" x14ac:dyDescent="0.3">
      <c r="A3023" s="1" t="str">
        <f>"704971007"</f>
        <v>704971007</v>
      </c>
      <c r="C3023" s="7">
        <v>2800</v>
      </c>
    </row>
    <row r="3024" spans="1:3" x14ac:dyDescent="0.3">
      <c r="A3024" s="1" t="str">
        <f>"704971047"</f>
        <v>704971047</v>
      </c>
      <c r="C3024" s="7">
        <v>3000</v>
      </c>
    </row>
    <row r="3025" spans="1:3" x14ac:dyDescent="0.3">
      <c r="A3025" s="1" t="str">
        <f>"704977007"</f>
        <v>704977007</v>
      </c>
      <c r="C3025" s="7">
        <v>2000</v>
      </c>
    </row>
    <row r="3026" spans="1:3" x14ac:dyDescent="0.3">
      <c r="A3026" s="1" t="str">
        <f>"705101007"</f>
        <v>705101007</v>
      </c>
      <c r="C3026" s="7">
        <v>1240</v>
      </c>
    </row>
    <row r="3027" spans="1:3" x14ac:dyDescent="0.3">
      <c r="A3027" s="1" t="str">
        <f>"705102047"</f>
        <v>705102047</v>
      </c>
      <c r="C3027" s="7">
        <v>2655</v>
      </c>
    </row>
    <row r="3028" spans="1:3" x14ac:dyDescent="0.3">
      <c r="A3028" s="1" t="str">
        <f>"705102049"</f>
        <v>705102049</v>
      </c>
      <c r="C3028" s="7">
        <v>2415</v>
      </c>
    </row>
    <row r="3029" spans="1:3" x14ac:dyDescent="0.3">
      <c r="A3029" s="1" t="str">
        <f>"705104007"</f>
        <v>705104007</v>
      </c>
      <c r="C3029" s="7">
        <v>1900</v>
      </c>
    </row>
    <row r="3030" spans="1:3" x14ac:dyDescent="0.3">
      <c r="A3030" s="1" t="str">
        <f>"705105030"</f>
        <v>705105030</v>
      </c>
      <c r="C3030" s="7">
        <v>1845</v>
      </c>
    </row>
    <row r="3031" spans="1:3" x14ac:dyDescent="0.3">
      <c r="A3031" s="1" t="str">
        <f>"705105080"</f>
        <v>705105080</v>
      </c>
      <c r="C3031" s="7">
        <v>1980</v>
      </c>
    </row>
    <row r="3032" spans="1:3" x14ac:dyDescent="0.3">
      <c r="A3032" s="1" t="str">
        <f>"705106007"</f>
        <v>705106007</v>
      </c>
      <c r="C3032" s="7">
        <v>1100</v>
      </c>
    </row>
    <row r="3033" spans="1:3" x14ac:dyDescent="0.3">
      <c r="A3033" s="1" t="str">
        <f>"705106030"</f>
        <v>705106030</v>
      </c>
      <c r="C3033" s="7">
        <v>1200</v>
      </c>
    </row>
    <row r="3034" spans="1:3" x14ac:dyDescent="0.3">
      <c r="A3034" s="1" t="str">
        <f>"705109007"</f>
        <v>705109007</v>
      </c>
      <c r="C3034" s="7">
        <v>3540</v>
      </c>
    </row>
    <row r="3035" spans="1:3" x14ac:dyDescent="0.3">
      <c r="A3035" s="1" t="str">
        <f>"705110007"</f>
        <v>705110007</v>
      </c>
      <c r="C3035" s="7">
        <v>1365</v>
      </c>
    </row>
    <row r="3036" spans="1:3" x14ac:dyDescent="0.3">
      <c r="A3036" s="1" t="str">
        <f>"705112007"</f>
        <v>705112007</v>
      </c>
      <c r="C3036" s="7">
        <v>2810</v>
      </c>
    </row>
    <row r="3037" spans="1:3" x14ac:dyDescent="0.3">
      <c r="A3037" s="1" t="str">
        <f>"705112090"</f>
        <v>705112090</v>
      </c>
      <c r="C3037" s="7">
        <v>2810</v>
      </c>
    </row>
    <row r="3038" spans="1:3" x14ac:dyDescent="0.3">
      <c r="A3038" s="1" t="str">
        <f>"705116007"</f>
        <v>705116007</v>
      </c>
      <c r="C3038" s="7">
        <v>1845</v>
      </c>
    </row>
    <row r="3039" spans="1:3" x14ac:dyDescent="0.3">
      <c r="A3039" s="1" t="str">
        <f>"705117007"</f>
        <v>705117007</v>
      </c>
      <c r="C3039" s="7">
        <v>1955</v>
      </c>
    </row>
    <row r="3040" spans="1:3" x14ac:dyDescent="0.3">
      <c r="A3040" s="1" t="str">
        <f>"705118016"</f>
        <v>705118016</v>
      </c>
      <c r="C3040" s="7">
        <v>1220</v>
      </c>
    </row>
    <row r="3041" spans="1:3" x14ac:dyDescent="0.3">
      <c r="A3041" s="1" t="str">
        <f>"705118071"</f>
        <v>705118071</v>
      </c>
      <c r="C3041" s="7">
        <v>1445</v>
      </c>
    </row>
    <row r="3042" spans="1:3" x14ac:dyDescent="0.3">
      <c r="A3042" s="1" t="str">
        <f>"705119007"</f>
        <v>705119007</v>
      </c>
      <c r="C3042" s="7">
        <v>1350</v>
      </c>
    </row>
    <row r="3043" spans="1:3" x14ac:dyDescent="0.3">
      <c r="A3043" s="1" t="str">
        <f>"705119030"</f>
        <v>705119030</v>
      </c>
      <c r="C3043" s="7">
        <v>1450</v>
      </c>
    </row>
    <row r="3044" spans="1:3" x14ac:dyDescent="0.3">
      <c r="A3044" s="1" t="str">
        <f>"705119049"</f>
        <v>705119049</v>
      </c>
      <c r="C3044" s="7">
        <v>1450</v>
      </c>
    </row>
    <row r="3045" spans="1:3" x14ac:dyDescent="0.3">
      <c r="A3045" s="1" t="str">
        <f>"705124007"</f>
        <v>705124007</v>
      </c>
      <c r="C3045" s="7">
        <v>1765</v>
      </c>
    </row>
    <row r="3046" spans="1:3" x14ac:dyDescent="0.3">
      <c r="A3046" s="1" t="str">
        <f>"705124008"</f>
        <v>705124008</v>
      </c>
      <c r="C3046" s="7">
        <v>2450</v>
      </c>
    </row>
    <row r="3047" spans="1:3" x14ac:dyDescent="0.3">
      <c r="A3047" s="1" t="str">
        <f>"705125007"</f>
        <v>705125007</v>
      </c>
      <c r="C3047" s="7">
        <v>1335</v>
      </c>
    </row>
    <row r="3048" spans="1:3" x14ac:dyDescent="0.3">
      <c r="A3048" s="1" t="str">
        <f>"705125030"</f>
        <v>705125030</v>
      </c>
      <c r="C3048" s="7">
        <v>1575</v>
      </c>
    </row>
    <row r="3049" spans="1:3" x14ac:dyDescent="0.3">
      <c r="A3049" s="1" t="str">
        <f>"705127005"</f>
        <v>705127005</v>
      </c>
      <c r="C3049" s="7">
        <v>1395</v>
      </c>
    </row>
    <row r="3050" spans="1:3" x14ac:dyDescent="0.3">
      <c r="A3050" s="1" t="str">
        <f>"705127007"</f>
        <v>705127007</v>
      </c>
      <c r="C3050" s="7">
        <v>1395</v>
      </c>
    </row>
    <row r="3051" spans="1:3" x14ac:dyDescent="0.3">
      <c r="A3051" s="1" t="str">
        <f>"705131007"</f>
        <v>705131007</v>
      </c>
      <c r="C3051" s="7">
        <v>1385</v>
      </c>
    </row>
    <row r="3052" spans="1:3" x14ac:dyDescent="0.3">
      <c r="A3052" s="1" t="str">
        <f>"705137007"</f>
        <v>705137007</v>
      </c>
      <c r="C3052" s="7">
        <v>1200</v>
      </c>
    </row>
    <row r="3053" spans="1:3" x14ac:dyDescent="0.3">
      <c r="A3053" s="1" t="str">
        <f>"705138007"</f>
        <v>705138007</v>
      </c>
      <c r="C3053" s="7">
        <v>1905</v>
      </c>
    </row>
    <row r="3054" spans="1:3" x14ac:dyDescent="0.3">
      <c r="A3054" s="1" t="str">
        <f>"705139007"</f>
        <v>705139007</v>
      </c>
      <c r="C3054" s="7">
        <v>2160</v>
      </c>
    </row>
    <row r="3055" spans="1:3" x14ac:dyDescent="0.3">
      <c r="A3055" s="1" t="str">
        <f>"705140065"</f>
        <v>705140065</v>
      </c>
      <c r="C3055" s="7">
        <v>1050</v>
      </c>
    </row>
    <row r="3056" spans="1:3" x14ac:dyDescent="0.3">
      <c r="A3056" s="1" t="str">
        <f>"705143007"</f>
        <v>705143007</v>
      </c>
      <c r="C3056" s="7">
        <v>1640</v>
      </c>
    </row>
    <row r="3057" spans="1:3" x14ac:dyDescent="0.3">
      <c r="A3057" s="1" t="str">
        <f>"705152040"</f>
        <v>705152040</v>
      </c>
      <c r="C3057" s="7">
        <v>2535</v>
      </c>
    </row>
    <row r="3058" spans="1:3" x14ac:dyDescent="0.3">
      <c r="A3058" s="1" t="str">
        <f>"705155007"</f>
        <v>705155007</v>
      </c>
      <c r="C3058" s="7">
        <v>1575</v>
      </c>
    </row>
    <row r="3059" spans="1:3" x14ac:dyDescent="0.3">
      <c r="A3059" s="1" t="str">
        <f>"705155030"</f>
        <v>705155030</v>
      </c>
      <c r="C3059" s="7">
        <v>1810</v>
      </c>
    </row>
    <row r="3060" spans="1:3" x14ac:dyDescent="0.3">
      <c r="A3060" s="1" t="str">
        <f>"705156005"</f>
        <v>705156005</v>
      </c>
      <c r="C3060" s="7">
        <v>1250</v>
      </c>
    </row>
    <row r="3061" spans="1:3" x14ac:dyDescent="0.3">
      <c r="A3061" s="1" t="str">
        <f>"705156007"</f>
        <v>705156007</v>
      </c>
      <c r="C3061" s="7">
        <v>990</v>
      </c>
    </row>
    <row r="3062" spans="1:3" x14ac:dyDescent="0.3">
      <c r="A3062" s="1" t="str">
        <f>"705156091"</f>
        <v>705156091</v>
      </c>
      <c r="C3062" s="7">
        <v>990</v>
      </c>
    </row>
    <row r="3063" spans="1:3" x14ac:dyDescent="0.3">
      <c r="A3063" s="1" t="str">
        <f>"705158098"</f>
        <v>705158098</v>
      </c>
      <c r="C3063" s="7">
        <v>2045</v>
      </c>
    </row>
    <row r="3064" spans="1:3" x14ac:dyDescent="0.3">
      <c r="A3064" s="1" t="str">
        <f>"705163007"</f>
        <v>705163007</v>
      </c>
      <c r="C3064" s="7">
        <v>1540</v>
      </c>
    </row>
    <row r="3065" spans="1:3" x14ac:dyDescent="0.3">
      <c r="A3065" s="1" t="str">
        <f>"705164007"</f>
        <v>705164007</v>
      </c>
      <c r="C3065" s="7">
        <v>1670</v>
      </c>
    </row>
    <row r="3066" spans="1:3" x14ac:dyDescent="0.3">
      <c r="A3066" s="1" t="str">
        <f>"705164008"</f>
        <v>705164008</v>
      </c>
      <c r="C3066" s="7">
        <v>1415</v>
      </c>
    </row>
    <row r="3067" spans="1:3" x14ac:dyDescent="0.3">
      <c r="A3067" s="1" t="str">
        <f>"705164047"</f>
        <v>705164047</v>
      </c>
      <c r="C3067" s="7">
        <v>1390</v>
      </c>
    </row>
    <row r="3068" spans="1:3" x14ac:dyDescent="0.3">
      <c r="A3068" s="1" t="str">
        <f>"705165091"</f>
        <v>705165091</v>
      </c>
      <c r="C3068" s="7">
        <v>2820</v>
      </c>
    </row>
    <row r="3069" spans="1:3" x14ac:dyDescent="0.3">
      <c r="A3069" s="1" t="str">
        <f>"705167047"</f>
        <v>705167047</v>
      </c>
      <c r="C3069" s="7">
        <v>2940</v>
      </c>
    </row>
    <row r="3070" spans="1:3" x14ac:dyDescent="0.3">
      <c r="A3070" s="1" t="str">
        <f>"705167091"</f>
        <v>705167091</v>
      </c>
      <c r="C3070" s="7">
        <v>1760</v>
      </c>
    </row>
    <row r="3071" spans="1:3" x14ac:dyDescent="0.3">
      <c r="A3071" s="1" t="str">
        <f>"705169008"</f>
        <v>705169008</v>
      </c>
      <c r="C3071" s="7">
        <v>2110</v>
      </c>
    </row>
    <row r="3072" spans="1:3" x14ac:dyDescent="0.3">
      <c r="A3072" s="1" t="str">
        <f>"705172098"</f>
        <v>705172098</v>
      </c>
      <c r="C3072" s="7">
        <v>2040</v>
      </c>
    </row>
    <row r="3073" spans="1:3" x14ac:dyDescent="0.3">
      <c r="A3073" s="1" t="str">
        <f>"705174007"</f>
        <v>705174007</v>
      </c>
      <c r="C3073" s="7">
        <v>1400</v>
      </c>
    </row>
    <row r="3074" spans="1:3" x14ac:dyDescent="0.3">
      <c r="A3074" s="1" t="str">
        <f>"705174047"</f>
        <v>705174047</v>
      </c>
      <c r="C3074" s="7">
        <v>1980</v>
      </c>
    </row>
    <row r="3075" spans="1:3" x14ac:dyDescent="0.3">
      <c r="A3075" s="1" t="str">
        <f>"705175007"</f>
        <v>705175007</v>
      </c>
      <c r="C3075" s="7">
        <v>2325</v>
      </c>
    </row>
    <row r="3076" spans="1:3" x14ac:dyDescent="0.3">
      <c r="A3076" s="1" t="str">
        <f>"705178047"</f>
        <v>705178047</v>
      </c>
      <c r="C3076" s="7">
        <v>1840</v>
      </c>
    </row>
    <row r="3077" spans="1:3" x14ac:dyDescent="0.3">
      <c r="A3077" s="1" t="str">
        <f>"705179007"</f>
        <v>705179007</v>
      </c>
      <c r="C3077" s="7">
        <v>1240</v>
      </c>
    </row>
    <row r="3078" spans="1:3" x14ac:dyDescent="0.3">
      <c r="A3078" s="1" t="str">
        <f>"705179049"</f>
        <v>705179049</v>
      </c>
      <c r="C3078" s="7">
        <v>1340</v>
      </c>
    </row>
    <row r="3079" spans="1:3" x14ac:dyDescent="0.3">
      <c r="A3079" s="1" t="str">
        <f>"705180030"</f>
        <v>705180030</v>
      </c>
      <c r="C3079" s="7">
        <v>2400</v>
      </c>
    </row>
    <row r="3080" spans="1:3" x14ac:dyDescent="0.3">
      <c r="A3080" s="1" t="str">
        <f>"705182007"</f>
        <v>705182007</v>
      </c>
      <c r="C3080" s="7">
        <v>1135</v>
      </c>
    </row>
    <row r="3081" spans="1:3" x14ac:dyDescent="0.3">
      <c r="A3081" s="1" t="str">
        <f>"705186007"</f>
        <v>705186007</v>
      </c>
      <c r="C3081" s="7">
        <v>3945</v>
      </c>
    </row>
    <row r="3082" spans="1:3" x14ac:dyDescent="0.3">
      <c r="A3082" s="1" t="str">
        <f>"705187065"</f>
        <v>705187065</v>
      </c>
      <c r="C3082" s="7">
        <v>2085</v>
      </c>
    </row>
    <row r="3083" spans="1:3" x14ac:dyDescent="0.3">
      <c r="A3083" s="1" t="str">
        <f>"705198007"</f>
        <v>705198007</v>
      </c>
      <c r="C3083" s="7">
        <v>1740</v>
      </c>
    </row>
    <row r="3084" spans="1:3" x14ac:dyDescent="0.3">
      <c r="A3084" s="1" t="str">
        <f>"705216008"</f>
        <v>705216008</v>
      </c>
      <c r="C3084" s="7">
        <v>2110</v>
      </c>
    </row>
    <row r="3085" spans="1:3" x14ac:dyDescent="0.3">
      <c r="A3085" s="1" t="str">
        <f>"705217008"</f>
        <v>705217008</v>
      </c>
      <c r="C3085" s="7">
        <v>2420</v>
      </c>
    </row>
    <row r="3086" spans="1:3" x14ac:dyDescent="0.3">
      <c r="A3086" s="1" t="str">
        <f>"705501024"</f>
        <v>705501024</v>
      </c>
      <c r="C3086" s="7">
        <v>1050</v>
      </c>
    </row>
    <row r="3087" spans="1:3" x14ac:dyDescent="0.3">
      <c r="A3087" s="1" t="str">
        <f>"705501030"</f>
        <v>705501030</v>
      </c>
      <c r="C3087" s="7">
        <v>1050</v>
      </c>
    </row>
    <row r="3088" spans="1:3" x14ac:dyDescent="0.3">
      <c r="A3088" s="1" t="str">
        <f>"705501091"</f>
        <v>705501091</v>
      </c>
      <c r="C3088" s="7">
        <v>1050</v>
      </c>
    </row>
    <row r="3089" spans="1:3" x14ac:dyDescent="0.3">
      <c r="A3089" s="1" t="str">
        <f>"705503031"</f>
        <v>705503031</v>
      </c>
      <c r="C3089" s="7">
        <v>2745</v>
      </c>
    </row>
    <row r="3090" spans="1:3" x14ac:dyDescent="0.3">
      <c r="A3090" s="1" t="str">
        <f>"705503079"</f>
        <v>705503079</v>
      </c>
      <c r="C3090" s="7">
        <v>630</v>
      </c>
    </row>
    <row r="3091" spans="1:3" x14ac:dyDescent="0.3">
      <c r="A3091" s="1" t="str">
        <f>"705505024"</f>
        <v>705505024</v>
      </c>
      <c r="C3091" s="7">
        <v>2410</v>
      </c>
    </row>
    <row r="3092" spans="1:3" x14ac:dyDescent="0.3">
      <c r="A3092" s="1" t="str">
        <f>"705506007"</f>
        <v>705506007</v>
      </c>
      <c r="C3092" s="7">
        <v>1295</v>
      </c>
    </row>
    <row r="3093" spans="1:3" x14ac:dyDescent="0.3">
      <c r="A3093" s="1" t="str">
        <f>"705506030"</f>
        <v>705506030</v>
      </c>
      <c r="C3093" s="7">
        <v>1295</v>
      </c>
    </row>
    <row r="3094" spans="1:3" x14ac:dyDescent="0.3">
      <c r="A3094" s="1" t="str">
        <f>"705509024"</f>
        <v>705509024</v>
      </c>
      <c r="C3094" s="7">
        <v>2725</v>
      </c>
    </row>
    <row r="3095" spans="1:3" x14ac:dyDescent="0.3">
      <c r="A3095" s="1" t="str">
        <f>"705509030"</f>
        <v>705509030</v>
      </c>
      <c r="C3095" s="7">
        <v>4110</v>
      </c>
    </row>
    <row r="3096" spans="1:3" x14ac:dyDescent="0.3">
      <c r="A3096" s="1" t="str">
        <f>"705510007"</f>
        <v>705510007</v>
      </c>
      <c r="C3096" s="7">
        <v>1040</v>
      </c>
    </row>
    <row r="3097" spans="1:3" x14ac:dyDescent="0.3">
      <c r="A3097" s="1" t="str">
        <f>"705515005"</f>
        <v>705515005</v>
      </c>
      <c r="C3097" s="7">
        <v>2190</v>
      </c>
    </row>
    <row r="3098" spans="1:3" x14ac:dyDescent="0.3">
      <c r="A3098" s="1" t="str">
        <f>"705515030"</f>
        <v>705515030</v>
      </c>
      <c r="C3098" s="7">
        <v>2190</v>
      </c>
    </row>
    <row r="3099" spans="1:3" x14ac:dyDescent="0.3">
      <c r="A3099" s="1" t="str">
        <f>"705524007"</f>
        <v>705524007</v>
      </c>
      <c r="C3099" s="7">
        <v>1200</v>
      </c>
    </row>
    <row r="3100" spans="1:3" x14ac:dyDescent="0.3">
      <c r="A3100" s="1" t="str">
        <f>"705524047"</f>
        <v>705524047</v>
      </c>
      <c r="C3100" s="7">
        <v>1780</v>
      </c>
    </row>
    <row r="3101" spans="1:3" x14ac:dyDescent="0.3">
      <c r="A3101" s="1" t="str">
        <f>"705528007"</f>
        <v>705528007</v>
      </c>
      <c r="C3101" s="7">
        <v>1440</v>
      </c>
    </row>
    <row r="3102" spans="1:3" x14ac:dyDescent="0.3">
      <c r="A3102" s="1" t="str">
        <f>"705528047"</f>
        <v>705528047</v>
      </c>
      <c r="C3102" s="7">
        <v>1615</v>
      </c>
    </row>
    <row r="3103" spans="1:3" x14ac:dyDescent="0.3">
      <c r="A3103" s="1" t="str">
        <f>"705528093"</f>
        <v>705528093</v>
      </c>
      <c r="C3103" s="7">
        <v>1440</v>
      </c>
    </row>
    <row r="3104" spans="1:3" x14ac:dyDescent="0.3">
      <c r="A3104" s="1" t="str">
        <f>"705535031"</f>
        <v>705535031</v>
      </c>
      <c r="C3104" s="7">
        <v>2935</v>
      </c>
    </row>
    <row r="3105" spans="1:3" x14ac:dyDescent="0.3">
      <c r="A3105" s="1" t="str">
        <f>"705537030"</f>
        <v>705537030</v>
      </c>
      <c r="C3105" s="7">
        <v>1810</v>
      </c>
    </row>
    <row r="3106" spans="1:3" x14ac:dyDescent="0.3">
      <c r="A3106" s="1" t="str">
        <f>"705540007"</f>
        <v>705540007</v>
      </c>
      <c r="C3106" s="7">
        <v>1510</v>
      </c>
    </row>
    <row r="3107" spans="1:3" x14ac:dyDescent="0.3">
      <c r="A3107" s="1" t="str">
        <f>"705542030"</f>
        <v>705542030</v>
      </c>
      <c r="C3107" s="7">
        <v>4120</v>
      </c>
    </row>
    <row r="3108" spans="1:3" x14ac:dyDescent="0.3">
      <c r="A3108" s="1" t="str">
        <f>"705558093"</f>
        <v>705558093</v>
      </c>
      <c r="C3108" s="7">
        <v>1765</v>
      </c>
    </row>
    <row r="3109" spans="1:3" x14ac:dyDescent="0.3">
      <c r="A3109" s="1" t="str">
        <f>"705560018"</f>
        <v>705560018</v>
      </c>
      <c r="C3109" s="7">
        <v>895</v>
      </c>
    </row>
    <row r="3110" spans="1:3" x14ac:dyDescent="0.3">
      <c r="A3110" s="1" t="str">
        <f>"705560030"</f>
        <v>705560030</v>
      </c>
      <c r="C3110" s="7">
        <v>5155</v>
      </c>
    </row>
    <row r="3111" spans="1:3" x14ac:dyDescent="0.3">
      <c r="A3111" s="1" t="str">
        <f>"705565031"</f>
        <v>705565031</v>
      </c>
      <c r="C3111" s="7">
        <v>3935</v>
      </c>
    </row>
    <row r="3112" spans="1:3" x14ac:dyDescent="0.3">
      <c r="A3112" s="1" t="str">
        <f>"705568079"</f>
        <v>705568079</v>
      </c>
      <c r="C3112" s="7">
        <v>1740</v>
      </c>
    </row>
    <row r="3113" spans="1:3" x14ac:dyDescent="0.3">
      <c r="A3113" s="1" t="str">
        <f>"705569007"</f>
        <v>705569007</v>
      </c>
      <c r="C3113" s="7">
        <v>1100</v>
      </c>
    </row>
    <row r="3114" spans="1:3" x14ac:dyDescent="0.3">
      <c r="A3114" s="1" t="str">
        <f>"705569030"</f>
        <v>705569030</v>
      </c>
      <c r="C3114" s="7">
        <v>1260</v>
      </c>
    </row>
    <row r="3115" spans="1:3" x14ac:dyDescent="0.3">
      <c r="A3115" s="1" t="str">
        <f>"705570031"</f>
        <v>705570031</v>
      </c>
      <c r="C3115" s="7">
        <v>1975</v>
      </c>
    </row>
    <row r="3116" spans="1:3" x14ac:dyDescent="0.3">
      <c r="A3116" s="1" t="str">
        <f>"705571024"</f>
        <v>705571024</v>
      </c>
      <c r="C3116" s="7">
        <v>3215</v>
      </c>
    </row>
    <row r="3117" spans="1:3" x14ac:dyDescent="0.3">
      <c r="A3117" s="1" t="str">
        <f>"705571091"</f>
        <v>705571091</v>
      </c>
      <c r="C3117" s="7">
        <v>2565</v>
      </c>
    </row>
    <row r="3118" spans="1:3" x14ac:dyDescent="0.3">
      <c r="A3118" s="1" t="str">
        <f>"705576007"</f>
        <v>705576007</v>
      </c>
      <c r="C3118" s="7">
        <v>1195</v>
      </c>
    </row>
    <row r="3119" spans="1:3" x14ac:dyDescent="0.3">
      <c r="A3119" s="1" t="str">
        <f>"705576030"</f>
        <v>705576030</v>
      </c>
      <c r="C3119" s="7">
        <v>1355</v>
      </c>
    </row>
    <row r="3120" spans="1:3" x14ac:dyDescent="0.3">
      <c r="A3120" s="1" t="str">
        <f>"705576093"</f>
        <v>705576093</v>
      </c>
      <c r="C3120" s="7">
        <v>1195</v>
      </c>
    </row>
    <row r="3121" spans="1:3" x14ac:dyDescent="0.3">
      <c r="A3121" s="1" t="str">
        <f>"705577007"</f>
        <v>705577007</v>
      </c>
      <c r="C3121" s="7">
        <v>1290</v>
      </c>
    </row>
    <row r="3122" spans="1:3" x14ac:dyDescent="0.3">
      <c r="A3122" s="1" t="str">
        <f>"705577018"</f>
        <v>705577018</v>
      </c>
      <c r="C3122" s="7">
        <v>1465</v>
      </c>
    </row>
    <row r="3123" spans="1:3" x14ac:dyDescent="0.3">
      <c r="A3123" s="1" t="str">
        <f>"705579007"</f>
        <v>705579007</v>
      </c>
      <c r="C3123" s="7">
        <v>1485</v>
      </c>
    </row>
    <row r="3124" spans="1:3" x14ac:dyDescent="0.3">
      <c r="A3124" s="1" t="str">
        <f>"705579030"</f>
        <v>705579030</v>
      </c>
      <c r="C3124" s="7">
        <v>1640</v>
      </c>
    </row>
    <row r="3125" spans="1:3" x14ac:dyDescent="0.3">
      <c r="A3125" s="1" t="str">
        <f>"705580005"</f>
        <v>705580005</v>
      </c>
      <c r="C3125" s="7">
        <v>2350</v>
      </c>
    </row>
    <row r="3126" spans="1:3" x14ac:dyDescent="0.3">
      <c r="A3126" s="1" t="str">
        <f>"705580065"</f>
        <v>705580065</v>
      </c>
      <c r="C3126" s="7">
        <v>2350</v>
      </c>
    </row>
    <row r="3127" spans="1:3" x14ac:dyDescent="0.3">
      <c r="A3127" s="1" t="str">
        <f>"705589030"</f>
        <v>705589030</v>
      </c>
      <c r="C3127" s="7">
        <v>2100</v>
      </c>
    </row>
    <row r="3128" spans="1:3" x14ac:dyDescent="0.3">
      <c r="A3128" s="1" t="str">
        <f>"706202007"</f>
        <v>706202007</v>
      </c>
      <c r="C3128" s="7">
        <v>2000</v>
      </c>
    </row>
    <row r="3129" spans="1:3" x14ac:dyDescent="0.3">
      <c r="A3129" s="1" t="str">
        <f>"706202030"</f>
        <v>706202030</v>
      </c>
      <c r="C3129" s="7">
        <v>2140</v>
      </c>
    </row>
    <row r="3130" spans="1:3" x14ac:dyDescent="0.3">
      <c r="A3130" s="1" t="str">
        <f>"706211008"</f>
        <v>706211008</v>
      </c>
      <c r="C3130" s="7">
        <v>1520</v>
      </c>
    </row>
    <row r="3131" spans="1:3" x14ac:dyDescent="0.3">
      <c r="A3131" s="1" t="str">
        <f>"706212047"</f>
        <v>706212047</v>
      </c>
      <c r="C3131" s="7">
        <v>1575</v>
      </c>
    </row>
    <row r="3132" spans="1:3" x14ac:dyDescent="0.3">
      <c r="A3132" s="1" t="str">
        <f>"706214008"</f>
        <v>706214008</v>
      </c>
      <c r="C3132" s="7">
        <v>1820</v>
      </c>
    </row>
    <row r="3133" spans="1:3" x14ac:dyDescent="0.3">
      <c r="A3133" s="1" t="str">
        <f>"706215008"</f>
        <v>706215008</v>
      </c>
      <c r="C3133" s="7">
        <v>2040</v>
      </c>
    </row>
    <row r="3134" spans="1:3" x14ac:dyDescent="0.3">
      <c r="A3134" s="1" t="str">
        <f>"706215040"</f>
        <v>706215040</v>
      </c>
      <c r="C3134" s="7">
        <v>2865</v>
      </c>
    </row>
    <row r="3135" spans="1:3" x14ac:dyDescent="0.3">
      <c r="A3135" s="1" t="str">
        <f>"706216071"</f>
        <v>706216071</v>
      </c>
      <c r="C3135" s="7">
        <v>1220</v>
      </c>
    </row>
    <row r="3136" spans="1:3" x14ac:dyDescent="0.3">
      <c r="A3136" s="1" t="str">
        <f>"706217008"</f>
        <v>706217008</v>
      </c>
      <c r="C3136" s="7">
        <v>1575</v>
      </c>
    </row>
    <row r="3137" spans="1:3" x14ac:dyDescent="0.3">
      <c r="A3137" s="1" t="str">
        <f>"706219009"</f>
        <v>706219009</v>
      </c>
      <c r="C3137" s="7">
        <v>1875</v>
      </c>
    </row>
    <row r="3138" spans="1:3" x14ac:dyDescent="0.3">
      <c r="A3138" s="1" t="str">
        <f>"706220008"</f>
        <v>706220008</v>
      </c>
      <c r="C3138" s="7">
        <v>1995</v>
      </c>
    </row>
    <row r="3139" spans="1:3" x14ac:dyDescent="0.3">
      <c r="A3139" s="1" t="str">
        <f>"706222008"</f>
        <v>706222008</v>
      </c>
      <c r="C3139" s="7">
        <v>2475</v>
      </c>
    </row>
    <row r="3140" spans="1:3" x14ac:dyDescent="0.3">
      <c r="A3140" s="1" t="str">
        <f>"706223007"</f>
        <v>706223007</v>
      </c>
      <c r="C3140" s="7">
        <v>945</v>
      </c>
    </row>
    <row r="3141" spans="1:3" x14ac:dyDescent="0.3">
      <c r="A3141" s="1" t="str">
        <f>"706224009"</f>
        <v>706224009</v>
      </c>
      <c r="C3141" s="7">
        <v>3850</v>
      </c>
    </row>
    <row r="3142" spans="1:3" x14ac:dyDescent="0.3">
      <c r="A3142" s="1" t="str">
        <f>"706225007"</f>
        <v>706225007</v>
      </c>
      <c r="C3142" s="7">
        <v>2105</v>
      </c>
    </row>
    <row r="3143" spans="1:3" x14ac:dyDescent="0.3">
      <c r="A3143" s="1" t="str">
        <f>"706225030"</f>
        <v>706225030</v>
      </c>
      <c r="C3143" s="7">
        <v>2105</v>
      </c>
    </row>
    <row r="3144" spans="1:3" x14ac:dyDescent="0.3">
      <c r="A3144" s="1" t="str">
        <f>"706226005"</f>
        <v>706226005</v>
      </c>
      <c r="C3144" s="7">
        <v>1990</v>
      </c>
    </row>
    <row r="3145" spans="1:3" x14ac:dyDescent="0.3">
      <c r="A3145" s="1" t="str">
        <f>"706228091"</f>
        <v>706228091</v>
      </c>
      <c r="C3145" s="7">
        <v>1940</v>
      </c>
    </row>
    <row r="3146" spans="1:3" x14ac:dyDescent="0.3">
      <c r="A3146" s="1" t="str">
        <f>"706301030"</f>
        <v>706301030</v>
      </c>
      <c r="C3146" s="7">
        <v>1840</v>
      </c>
    </row>
    <row r="3147" spans="1:3" x14ac:dyDescent="0.3">
      <c r="A3147" s="1" t="str">
        <f>"706301098"</f>
        <v>706301098</v>
      </c>
      <c r="C3147" s="7">
        <v>1500</v>
      </c>
    </row>
    <row r="3148" spans="1:3" x14ac:dyDescent="0.3">
      <c r="A3148" s="1" t="str">
        <f>"706302007"</f>
        <v>706302007</v>
      </c>
      <c r="C3148" s="7">
        <v>2350</v>
      </c>
    </row>
    <row r="3149" spans="1:3" x14ac:dyDescent="0.3">
      <c r="A3149" s="1" t="str">
        <f>"706303007"</f>
        <v>706303007</v>
      </c>
      <c r="C3149" s="7">
        <v>1645</v>
      </c>
    </row>
    <row r="3150" spans="1:3" x14ac:dyDescent="0.3">
      <c r="A3150" s="1" t="str">
        <f>"706303030"</f>
        <v>706303030</v>
      </c>
      <c r="C3150" s="7">
        <v>1645</v>
      </c>
    </row>
    <row r="3151" spans="1:3" x14ac:dyDescent="0.3">
      <c r="A3151" s="1" t="str">
        <f>"706304007"</f>
        <v>706304007</v>
      </c>
      <c r="C3151" s="7">
        <v>4015</v>
      </c>
    </row>
    <row r="3152" spans="1:3" x14ac:dyDescent="0.3">
      <c r="A3152" s="1" t="str">
        <f>"706305007"</f>
        <v>706305007</v>
      </c>
      <c r="C3152" s="7">
        <v>2100</v>
      </c>
    </row>
    <row r="3153" spans="1:3" x14ac:dyDescent="0.3">
      <c r="A3153" s="1" t="str">
        <f>"706306007"</f>
        <v>706306007</v>
      </c>
      <c r="C3153" s="7">
        <v>1890</v>
      </c>
    </row>
    <row r="3154" spans="1:3" x14ac:dyDescent="0.3">
      <c r="A3154" s="1" t="str">
        <f>"706306091"</f>
        <v>706306091</v>
      </c>
      <c r="C3154" s="7">
        <v>1890</v>
      </c>
    </row>
    <row r="3155" spans="1:3" x14ac:dyDescent="0.3">
      <c r="A3155" s="1" t="str">
        <f>"706306093"</f>
        <v>706306093</v>
      </c>
      <c r="C3155" s="7">
        <v>1890</v>
      </c>
    </row>
    <row r="3156" spans="1:3" x14ac:dyDescent="0.3">
      <c r="A3156" s="1" t="str">
        <f>"706308007"</f>
        <v>706308007</v>
      </c>
      <c r="C3156" s="7">
        <v>1740</v>
      </c>
    </row>
    <row r="3157" spans="1:3" x14ac:dyDescent="0.3">
      <c r="A3157" s="1" t="str">
        <f>"706313007"</f>
        <v>706313007</v>
      </c>
      <c r="C3157" s="7">
        <v>2820</v>
      </c>
    </row>
    <row r="3158" spans="1:3" x14ac:dyDescent="0.3">
      <c r="A3158" s="1" t="str">
        <f>"706314007"</f>
        <v>706314007</v>
      </c>
      <c r="C3158" s="7">
        <v>3940</v>
      </c>
    </row>
    <row r="3159" spans="1:3" x14ac:dyDescent="0.3">
      <c r="A3159" s="1" t="str">
        <f>"706316091"</f>
        <v>706316091</v>
      </c>
      <c r="C3159" s="7">
        <v>2140</v>
      </c>
    </row>
    <row r="3160" spans="1:3" x14ac:dyDescent="0.3">
      <c r="A3160" s="1" t="str">
        <f>"706401079"</f>
        <v>706401079</v>
      </c>
      <c r="C3160" s="7">
        <v>1850</v>
      </c>
    </row>
    <row r="3161" spans="1:3" x14ac:dyDescent="0.3">
      <c r="A3161" s="1" t="str">
        <f>"706402007"</f>
        <v>706402007</v>
      </c>
      <c r="C3161" s="7">
        <v>1540</v>
      </c>
    </row>
    <row r="3162" spans="1:3" x14ac:dyDescent="0.3">
      <c r="A3162" s="1" t="str">
        <f>"706403079"</f>
        <v>706403079</v>
      </c>
      <c r="C3162" s="7">
        <v>1410</v>
      </c>
    </row>
    <row r="3163" spans="1:3" x14ac:dyDescent="0.3">
      <c r="A3163" s="1" t="str">
        <f>"706404007"</f>
        <v>706404007</v>
      </c>
      <c r="C3163" s="7">
        <v>865</v>
      </c>
    </row>
    <row r="3164" spans="1:3" x14ac:dyDescent="0.3">
      <c r="A3164" s="1" t="str">
        <f>"706405071"</f>
        <v>706405071</v>
      </c>
      <c r="C3164" s="7">
        <v>2265</v>
      </c>
    </row>
    <row r="3165" spans="1:3" x14ac:dyDescent="0.3">
      <c r="A3165" s="1" t="str">
        <f>"706406030"</f>
        <v>706406030</v>
      </c>
      <c r="C3165" s="7">
        <v>1980</v>
      </c>
    </row>
    <row r="3166" spans="1:3" x14ac:dyDescent="0.3">
      <c r="A3166" s="1" t="str">
        <f>"706407071"</f>
        <v>706407071</v>
      </c>
      <c r="C3166" s="7">
        <v>1310</v>
      </c>
    </row>
    <row r="3167" spans="1:3" x14ac:dyDescent="0.3">
      <c r="A3167" s="1" t="str">
        <f>"706407079"</f>
        <v>706407079</v>
      </c>
      <c r="C3167" s="7">
        <v>1310</v>
      </c>
    </row>
    <row r="3168" spans="1:3" x14ac:dyDescent="0.3">
      <c r="A3168" s="1" t="str">
        <f>"706409045"</f>
        <v>706409045</v>
      </c>
      <c r="C3168" s="7">
        <v>1395</v>
      </c>
    </row>
    <row r="3169" spans="1:3" x14ac:dyDescent="0.3">
      <c r="A3169" s="1" t="str">
        <f>"706409071"</f>
        <v>706409071</v>
      </c>
      <c r="C3169" s="7">
        <v>1295</v>
      </c>
    </row>
    <row r="3170" spans="1:3" x14ac:dyDescent="0.3">
      <c r="A3170" s="1" t="str">
        <f>"706410071"</f>
        <v>706410071</v>
      </c>
      <c r="C3170" s="7">
        <v>1270</v>
      </c>
    </row>
    <row r="3171" spans="1:3" x14ac:dyDescent="0.3">
      <c r="A3171" s="1" t="str">
        <f>"706414061"</f>
        <v>706414061</v>
      </c>
      <c r="C3171" s="7">
        <v>1620</v>
      </c>
    </row>
    <row r="3172" spans="1:3" x14ac:dyDescent="0.3">
      <c r="A3172" s="1" t="str">
        <f>"706414071"</f>
        <v>706414071</v>
      </c>
      <c r="C3172" s="7">
        <v>2160</v>
      </c>
    </row>
    <row r="3173" spans="1:3" x14ac:dyDescent="0.3">
      <c r="A3173" s="1" t="str">
        <f>"706415079"</f>
        <v>706415079</v>
      </c>
      <c r="C3173" s="7">
        <v>1850</v>
      </c>
    </row>
    <row r="3174" spans="1:3" x14ac:dyDescent="0.3">
      <c r="A3174" s="1" t="str">
        <f>"706421079"</f>
        <v>706421079</v>
      </c>
      <c r="C3174" s="7">
        <v>1640</v>
      </c>
    </row>
    <row r="3175" spans="1:3" x14ac:dyDescent="0.3">
      <c r="A3175" s="1" t="str">
        <f>"706422079"</f>
        <v>706422079</v>
      </c>
      <c r="C3175" s="7">
        <v>1680</v>
      </c>
    </row>
    <row r="3176" spans="1:3" x14ac:dyDescent="0.3">
      <c r="A3176" s="1" t="str">
        <f>"706423079"</f>
        <v>706423079</v>
      </c>
      <c r="C3176" s="7">
        <v>1410</v>
      </c>
    </row>
    <row r="3177" spans="1:3" x14ac:dyDescent="0.3">
      <c r="A3177" s="1" t="str">
        <f>"706424071"</f>
        <v>706424071</v>
      </c>
      <c r="C3177" s="7">
        <v>2385</v>
      </c>
    </row>
    <row r="3178" spans="1:3" x14ac:dyDescent="0.3">
      <c r="A3178" s="1" t="str">
        <f>"706425007"</f>
        <v>706425007</v>
      </c>
      <c r="C3178" s="7">
        <v>1190</v>
      </c>
    </row>
    <row r="3179" spans="1:3" x14ac:dyDescent="0.3">
      <c r="A3179" s="1" t="str">
        <f>"706428007"</f>
        <v>706428007</v>
      </c>
      <c r="C3179" s="7">
        <v>1100</v>
      </c>
    </row>
    <row r="3180" spans="1:3" x14ac:dyDescent="0.3">
      <c r="A3180" s="1" t="str">
        <f>"706429079"</f>
        <v>706429079</v>
      </c>
      <c r="C3180" s="7">
        <v>1870</v>
      </c>
    </row>
    <row r="3181" spans="1:3" x14ac:dyDescent="0.3">
      <c r="A3181" s="1" t="str">
        <f>"706430005"</f>
        <v>706430005</v>
      </c>
      <c r="C3181" s="7">
        <v>1515</v>
      </c>
    </row>
    <row r="3182" spans="1:3" x14ac:dyDescent="0.3">
      <c r="A3182" s="1" t="str">
        <f>"706430007"</f>
        <v>706430007</v>
      </c>
      <c r="C3182" s="7">
        <v>1400</v>
      </c>
    </row>
    <row r="3183" spans="1:3" x14ac:dyDescent="0.3">
      <c r="A3183" s="1" t="str">
        <f>"706432007"</f>
        <v>706432007</v>
      </c>
      <c r="C3183" s="7">
        <v>1890</v>
      </c>
    </row>
    <row r="3184" spans="1:3" x14ac:dyDescent="0.3">
      <c r="A3184" s="1" t="str">
        <f>"706433007"</f>
        <v>706433007</v>
      </c>
      <c r="C3184" s="7">
        <v>1540</v>
      </c>
    </row>
    <row r="3185" spans="1:3" x14ac:dyDescent="0.3">
      <c r="A3185" s="1" t="str">
        <f>"706433030"</f>
        <v>706433030</v>
      </c>
      <c r="C3185" s="7">
        <v>1540</v>
      </c>
    </row>
    <row r="3186" spans="1:3" x14ac:dyDescent="0.3">
      <c r="A3186" s="1" t="str">
        <f>"706435079"</f>
        <v>706435079</v>
      </c>
      <c r="C3186" s="7">
        <v>1550</v>
      </c>
    </row>
    <row r="3187" spans="1:3" x14ac:dyDescent="0.3">
      <c r="A3187" s="1" t="str">
        <f>"706438007"</f>
        <v>706438007</v>
      </c>
      <c r="C3187" s="7">
        <v>1710</v>
      </c>
    </row>
    <row r="3188" spans="1:3" x14ac:dyDescent="0.3">
      <c r="A3188" s="1" t="str">
        <f>"706440052"</f>
        <v>706440052</v>
      </c>
      <c r="C3188" s="7">
        <v>1680</v>
      </c>
    </row>
    <row r="3189" spans="1:3" x14ac:dyDescent="0.3">
      <c r="A3189" s="1" t="str">
        <f>"706440079"</f>
        <v>706440079</v>
      </c>
      <c r="C3189" s="7">
        <v>1680</v>
      </c>
    </row>
    <row r="3190" spans="1:3" x14ac:dyDescent="0.3">
      <c r="A3190" s="1" t="str">
        <f>"706444005"</f>
        <v>706444005</v>
      </c>
      <c r="C3190" s="7">
        <v>1725</v>
      </c>
    </row>
    <row r="3191" spans="1:3" x14ac:dyDescent="0.3">
      <c r="A3191" s="1" t="str">
        <f>"706444007"</f>
        <v>706444007</v>
      </c>
      <c r="C3191" s="7">
        <v>1350</v>
      </c>
    </row>
    <row r="3192" spans="1:3" x14ac:dyDescent="0.3">
      <c r="A3192" s="1" t="str">
        <f>"706447093"</f>
        <v>706447093</v>
      </c>
      <c r="C3192" s="7">
        <v>1220</v>
      </c>
    </row>
    <row r="3193" spans="1:3" x14ac:dyDescent="0.3">
      <c r="A3193" s="1" t="str">
        <f>"706449007"</f>
        <v>706449007</v>
      </c>
      <c r="C3193" s="7">
        <v>1100</v>
      </c>
    </row>
    <row r="3194" spans="1:3" x14ac:dyDescent="0.3">
      <c r="A3194" s="1" t="str">
        <f>"706449030"</f>
        <v>706449030</v>
      </c>
      <c r="C3194" s="7">
        <v>1640</v>
      </c>
    </row>
    <row r="3195" spans="1:3" x14ac:dyDescent="0.3">
      <c r="A3195" s="1" t="str">
        <f>"706451079"</f>
        <v>706451079</v>
      </c>
      <c r="C3195" s="7">
        <v>2295</v>
      </c>
    </row>
    <row r="3196" spans="1:3" x14ac:dyDescent="0.3">
      <c r="A3196" s="1" t="str">
        <f>"706455007"</f>
        <v>706455007</v>
      </c>
      <c r="C3196" s="7">
        <v>1225</v>
      </c>
    </row>
    <row r="3197" spans="1:3" x14ac:dyDescent="0.3">
      <c r="A3197" s="1" t="str">
        <f>"706456079"</f>
        <v>706456079</v>
      </c>
      <c r="C3197" s="7">
        <v>2400</v>
      </c>
    </row>
    <row r="3198" spans="1:3" x14ac:dyDescent="0.3">
      <c r="A3198" s="1" t="str">
        <f>"706457098"</f>
        <v>706457098</v>
      </c>
      <c r="C3198" s="7">
        <v>1050</v>
      </c>
    </row>
    <row r="3199" spans="1:3" x14ac:dyDescent="0.3">
      <c r="A3199" s="1" t="str">
        <f>"706459007"</f>
        <v>706459007</v>
      </c>
      <c r="C3199" s="7">
        <v>1440</v>
      </c>
    </row>
    <row r="3200" spans="1:3" x14ac:dyDescent="0.3">
      <c r="A3200" s="1" t="str">
        <f>"706459098"</f>
        <v>706459098</v>
      </c>
      <c r="C3200" s="7">
        <v>1440</v>
      </c>
    </row>
    <row r="3201" spans="1:3" x14ac:dyDescent="0.3">
      <c r="A3201" s="1" t="str">
        <f>"706460007"</f>
        <v>706460007</v>
      </c>
      <c r="C3201" s="7">
        <v>1300</v>
      </c>
    </row>
    <row r="3202" spans="1:3" x14ac:dyDescent="0.3">
      <c r="A3202" s="1" t="str">
        <f>"706468007"</f>
        <v>706468007</v>
      </c>
      <c r="C3202" s="7">
        <v>1090</v>
      </c>
    </row>
    <row r="3203" spans="1:3" x14ac:dyDescent="0.3">
      <c r="A3203" s="1" t="str">
        <f>"706468047"</f>
        <v>706468047</v>
      </c>
      <c r="C3203" s="7">
        <v>1750</v>
      </c>
    </row>
    <row r="3204" spans="1:3" x14ac:dyDescent="0.3">
      <c r="A3204" s="1" t="str">
        <f>"706470079"</f>
        <v>706470079</v>
      </c>
      <c r="C3204" s="7">
        <v>1240</v>
      </c>
    </row>
    <row r="3205" spans="1:3" x14ac:dyDescent="0.3">
      <c r="A3205" s="1" t="str">
        <f>"706471007"</f>
        <v>706471007</v>
      </c>
      <c r="C3205" s="7">
        <v>1090</v>
      </c>
    </row>
    <row r="3206" spans="1:3" x14ac:dyDescent="0.3">
      <c r="A3206" s="1" t="str">
        <f>"706471011"</f>
        <v>706471011</v>
      </c>
      <c r="C3206" s="7">
        <v>1350</v>
      </c>
    </row>
    <row r="3207" spans="1:3" x14ac:dyDescent="0.3">
      <c r="A3207" s="1" t="str">
        <f>"706471047"</f>
        <v>706471047</v>
      </c>
      <c r="C3207" s="7">
        <v>1650</v>
      </c>
    </row>
    <row r="3208" spans="1:3" x14ac:dyDescent="0.3">
      <c r="A3208" s="1" t="str">
        <f>"706475079"</f>
        <v>706475079</v>
      </c>
      <c r="C3208" s="7">
        <v>2035</v>
      </c>
    </row>
    <row r="3209" spans="1:3" x14ac:dyDescent="0.3">
      <c r="A3209" s="1" t="str">
        <f>"706475097"</f>
        <v>706475097</v>
      </c>
      <c r="C3209" s="7">
        <v>1900</v>
      </c>
    </row>
    <row r="3210" spans="1:3" x14ac:dyDescent="0.3">
      <c r="A3210" s="1" t="str">
        <f>"706476079"</f>
        <v>706476079</v>
      </c>
      <c r="C3210" s="7">
        <v>4450</v>
      </c>
    </row>
    <row r="3211" spans="1:3" x14ac:dyDescent="0.3">
      <c r="A3211" s="1" t="str">
        <f>"706476098"</f>
        <v>706476098</v>
      </c>
      <c r="C3211" s="7">
        <v>2780</v>
      </c>
    </row>
    <row r="3212" spans="1:3" x14ac:dyDescent="0.3">
      <c r="A3212" s="1" t="str">
        <f>"706477079"</f>
        <v>706477079</v>
      </c>
      <c r="C3212" s="7">
        <v>1940</v>
      </c>
    </row>
    <row r="3213" spans="1:3" x14ac:dyDescent="0.3">
      <c r="A3213" s="1" t="str">
        <f>"706478079"</f>
        <v>706478079</v>
      </c>
      <c r="C3213" s="7">
        <v>2705</v>
      </c>
    </row>
    <row r="3214" spans="1:3" x14ac:dyDescent="0.3">
      <c r="A3214" s="1" t="str">
        <f>"706484007"</f>
        <v>706484007</v>
      </c>
      <c r="C3214" s="7">
        <v>2140</v>
      </c>
    </row>
    <row r="3215" spans="1:3" x14ac:dyDescent="0.3">
      <c r="A3215" s="1" t="str">
        <f>"706485007"</f>
        <v>706485007</v>
      </c>
      <c r="C3215" s="7">
        <v>1250</v>
      </c>
    </row>
    <row r="3216" spans="1:3" x14ac:dyDescent="0.3">
      <c r="A3216" s="1" t="str">
        <f>"706485079"</f>
        <v>706485079</v>
      </c>
      <c r="C3216" s="7">
        <v>1390</v>
      </c>
    </row>
    <row r="3217" spans="1:3" x14ac:dyDescent="0.3">
      <c r="A3217" s="1" t="str">
        <f>"706486007"</f>
        <v>706486007</v>
      </c>
      <c r="C3217" s="7">
        <v>1605</v>
      </c>
    </row>
    <row r="3218" spans="1:3" x14ac:dyDescent="0.3">
      <c r="A3218" s="1" t="str">
        <f>"706488059"</f>
        <v>706488059</v>
      </c>
      <c r="C3218" s="7">
        <v>1440</v>
      </c>
    </row>
    <row r="3219" spans="1:3" x14ac:dyDescent="0.3">
      <c r="A3219" s="1" t="str">
        <f>"706489007"</f>
        <v>706489007</v>
      </c>
      <c r="C3219" s="7">
        <v>2550</v>
      </c>
    </row>
    <row r="3220" spans="1:3" x14ac:dyDescent="0.3">
      <c r="A3220" s="1" t="str">
        <f>"706489049"</f>
        <v>706489049</v>
      </c>
      <c r="C3220" s="7">
        <v>2690</v>
      </c>
    </row>
    <row r="3221" spans="1:3" x14ac:dyDescent="0.3">
      <c r="A3221" s="1" t="str">
        <f>"706490079"</f>
        <v>706490079</v>
      </c>
      <c r="C3221" s="7">
        <v>2455</v>
      </c>
    </row>
    <row r="3222" spans="1:3" x14ac:dyDescent="0.3">
      <c r="A3222" s="1" t="str">
        <f>"706491098"</f>
        <v>706491098</v>
      </c>
      <c r="C3222" s="7">
        <v>1740</v>
      </c>
    </row>
    <row r="3223" spans="1:3" x14ac:dyDescent="0.3">
      <c r="A3223" s="1" t="str">
        <f>"706493007"</f>
        <v>706493007</v>
      </c>
      <c r="C3223" s="7">
        <v>2340</v>
      </c>
    </row>
    <row r="3224" spans="1:3" x14ac:dyDescent="0.3">
      <c r="A3224" s="1" t="str">
        <f>"706493049"</f>
        <v>706493049</v>
      </c>
      <c r="C3224" s="7">
        <v>2540</v>
      </c>
    </row>
    <row r="3225" spans="1:3" x14ac:dyDescent="0.3">
      <c r="A3225" s="1" t="str">
        <f>"706493079"</f>
        <v>706493079</v>
      </c>
      <c r="C3225" s="7">
        <v>2540</v>
      </c>
    </row>
    <row r="3226" spans="1:3" x14ac:dyDescent="0.3">
      <c r="A3226" s="1" t="str">
        <f>"706498007"</f>
        <v>706498007</v>
      </c>
      <c r="C3226" s="7">
        <v>2345</v>
      </c>
    </row>
    <row r="3227" spans="1:3" x14ac:dyDescent="0.3">
      <c r="A3227" s="1" t="str">
        <f>"706499079"</f>
        <v>706499079</v>
      </c>
      <c r="C3227" s="7">
        <v>3900</v>
      </c>
    </row>
    <row r="3228" spans="1:3" x14ac:dyDescent="0.3">
      <c r="A3228" s="1" t="str">
        <f>"706500007"</f>
        <v>706500007</v>
      </c>
      <c r="C3228" s="7">
        <v>1555</v>
      </c>
    </row>
    <row r="3229" spans="1:3" x14ac:dyDescent="0.3">
      <c r="A3229" s="1" t="str">
        <f>"706504079"</f>
        <v>706504079</v>
      </c>
      <c r="C3229" s="7">
        <v>2740</v>
      </c>
    </row>
    <row r="3230" spans="1:3" x14ac:dyDescent="0.3">
      <c r="A3230" s="1" t="str">
        <f>"706508079"</f>
        <v>706508079</v>
      </c>
      <c r="C3230" s="7">
        <v>3540</v>
      </c>
    </row>
    <row r="3231" spans="1:3" x14ac:dyDescent="0.3">
      <c r="A3231" s="1" t="str">
        <f>"706600030"</f>
        <v>706600030</v>
      </c>
      <c r="C3231" s="7">
        <v>1990</v>
      </c>
    </row>
    <row r="3232" spans="1:3" x14ac:dyDescent="0.3">
      <c r="A3232" s="1" t="str">
        <f>"706601071"</f>
        <v>706601071</v>
      </c>
      <c r="C3232" s="7">
        <v>1905</v>
      </c>
    </row>
    <row r="3233" spans="1:3" x14ac:dyDescent="0.3">
      <c r="A3233" s="1" t="str">
        <f>"706603007"</f>
        <v>706603007</v>
      </c>
      <c r="C3233" s="7">
        <v>1040</v>
      </c>
    </row>
    <row r="3234" spans="1:3" x14ac:dyDescent="0.3">
      <c r="A3234" s="1" t="str">
        <f>"706603071"</f>
        <v>706603071</v>
      </c>
      <c r="C3234" s="7">
        <v>1040</v>
      </c>
    </row>
    <row r="3235" spans="1:3" x14ac:dyDescent="0.3">
      <c r="A3235" s="1" t="str">
        <f>"706604006"</f>
        <v>706604006</v>
      </c>
      <c r="C3235" s="7">
        <v>1680</v>
      </c>
    </row>
    <row r="3236" spans="1:3" x14ac:dyDescent="0.3">
      <c r="A3236" s="1" t="str">
        <f>"706605040"</f>
        <v>706605040</v>
      </c>
      <c r="C3236" s="7">
        <v>1325</v>
      </c>
    </row>
    <row r="3237" spans="1:3" x14ac:dyDescent="0.3">
      <c r="A3237" s="1" t="str">
        <f>"706606007"</f>
        <v>706606007</v>
      </c>
      <c r="C3237" s="7">
        <v>1890</v>
      </c>
    </row>
    <row r="3238" spans="1:3" x14ac:dyDescent="0.3">
      <c r="A3238" s="1" t="str">
        <f>"706607079"</f>
        <v>706607079</v>
      </c>
      <c r="C3238" s="7">
        <v>1950</v>
      </c>
    </row>
    <row r="3239" spans="1:3" x14ac:dyDescent="0.3">
      <c r="A3239" s="1" t="str">
        <f>"706608007"</f>
        <v>706608007</v>
      </c>
      <c r="C3239" s="7">
        <v>1240</v>
      </c>
    </row>
    <row r="3240" spans="1:3" x14ac:dyDescent="0.3">
      <c r="A3240" s="1" t="str">
        <f>"706609007"</f>
        <v>706609007</v>
      </c>
      <c r="C3240" s="7">
        <v>935</v>
      </c>
    </row>
    <row r="3241" spans="1:3" x14ac:dyDescent="0.3">
      <c r="A3241" s="1" t="str">
        <f>"706611045"</f>
        <v>706611045</v>
      </c>
      <c r="C3241" s="7">
        <v>2845</v>
      </c>
    </row>
    <row r="3242" spans="1:3" x14ac:dyDescent="0.3">
      <c r="A3242" s="1" t="str">
        <f>"706613007"</f>
        <v>706613007</v>
      </c>
      <c r="C3242" s="7">
        <v>1375</v>
      </c>
    </row>
    <row r="3243" spans="1:3" x14ac:dyDescent="0.3">
      <c r="A3243" s="1" t="str">
        <f>"706613047"</f>
        <v>706613047</v>
      </c>
      <c r="C3243" s="7">
        <v>1470</v>
      </c>
    </row>
    <row r="3244" spans="1:3" x14ac:dyDescent="0.3">
      <c r="A3244" s="1" t="str">
        <f>"706614071"</f>
        <v>706614071</v>
      </c>
      <c r="C3244" s="7">
        <v>990</v>
      </c>
    </row>
    <row r="3245" spans="1:3" x14ac:dyDescent="0.3">
      <c r="A3245" s="1" t="str">
        <f>"706616079"</f>
        <v>706616079</v>
      </c>
      <c r="C3245" s="7">
        <v>1410</v>
      </c>
    </row>
    <row r="3246" spans="1:3" x14ac:dyDescent="0.3">
      <c r="A3246" s="1" t="str">
        <f>"706617079"</f>
        <v>706617079</v>
      </c>
      <c r="C3246" s="7">
        <v>1490</v>
      </c>
    </row>
    <row r="3247" spans="1:3" x14ac:dyDescent="0.3">
      <c r="A3247" s="1" t="str">
        <f>"706617097"</f>
        <v>706617097</v>
      </c>
      <c r="C3247" s="7">
        <v>1490</v>
      </c>
    </row>
    <row r="3248" spans="1:3" x14ac:dyDescent="0.3">
      <c r="A3248" s="1" t="str">
        <f>"706618007"</f>
        <v>706618007</v>
      </c>
      <c r="C3248" s="7">
        <v>1225</v>
      </c>
    </row>
    <row r="3249" spans="1:3" x14ac:dyDescent="0.3">
      <c r="A3249" s="1" t="str">
        <f>"706619047"</f>
        <v>706619047</v>
      </c>
      <c r="C3249" s="7">
        <v>1570</v>
      </c>
    </row>
    <row r="3250" spans="1:3" x14ac:dyDescent="0.3">
      <c r="A3250" s="1" t="str">
        <f>"706620007"</f>
        <v>706620007</v>
      </c>
      <c r="C3250" s="7">
        <v>1275</v>
      </c>
    </row>
    <row r="3251" spans="1:3" x14ac:dyDescent="0.3">
      <c r="A3251" s="1" t="str">
        <f>"706622007"</f>
        <v>706622007</v>
      </c>
      <c r="C3251" s="7">
        <v>1240</v>
      </c>
    </row>
    <row r="3252" spans="1:3" x14ac:dyDescent="0.3">
      <c r="A3252" s="1" t="str">
        <f>"706622011"</f>
        <v>706622011</v>
      </c>
      <c r="C3252" s="7">
        <v>990</v>
      </c>
    </row>
    <row r="3253" spans="1:3" x14ac:dyDescent="0.3">
      <c r="A3253" s="1" t="str">
        <f>"706622016"</f>
        <v>706622016</v>
      </c>
      <c r="C3253" s="7">
        <v>920</v>
      </c>
    </row>
    <row r="3254" spans="1:3" x14ac:dyDescent="0.3">
      <c r="A3254" s="1" t="str">
        <f>"706623047"</f>
        <v>706623047</v>
      </c>
      <c r="C3254" s="7">
        <v>2060</v>
      </c>
    </row>
    <row r="3255" spans="1:3" x14ac:dyDescent="0.3">
      <c r="A3255" s="1" t="str">
        <f>"706624007"</f>
        <v>706624007</v>
      </c>
      <c r="C3255" s="7">
        <v>1350</v>
      </c>
    </row>
    <row r="3256" spans="1:3" x14ac:dyDescent="0.3">
      <c r="A3256" s="1" t="str">
        <f>"706624030"</f>
        <v>706624030</v>
      </c>
      <c r="C3256" s="7">
        <v>1350</v>
      </c>
    </row>
    <row r="3257" spans="1:3" x14ac:dyDescent="0.3">
      <c r="A3257" s="1" t="str">
        <f>"706626098"</f>
        <v>706626098</v>
      </c>
      <c r="C3257" s="7">
        <v>1365</v>
      </c>
    </row>
    <row r="3258" spans="1:3" x14ac:dyDescent="0.3">
      <c r="A3258" s="1" t="str">
        <f>"706627007"</f>
        <v>706627007</v>
      </c>
      <c r="C3258" s="7">
        <v>1300</v>
      </c>
    </row>
    <row r="3259" spans="1:3" x14ac:dyDescent="0.3">
      <c r="A3259" s="1" t="str">
        <f>"706627030"</f>
        <v>706627030</v>
      </c>
      <c r="C3259" s="7">
        <v>1440</v>
      </c>
    </row>
    <row r="3260" spans="1:3" x14ac:dyDescent="0.3">
      <c r="A3260" s="1" t="str">
        <f>"706629098"</f>
        <v>706629098</v>
      </c>
      <c r="C3260" s="7">
        <v>1325</v>
      </c>
    </row>
    <row r="3261" spans="1:3" x14ac:dyDescent="0.3">
      <c r="A3261" s="1" t="str">
        <f>"706630007"</f>
        <v>706630007</v>
      </c>
      <c r="C3261" s="7">
        <v>1720</v>
      </c>
    </row>
    <row r="3262" spans="1:3" x14ac:dyDescent="0.3">
      <c r="A3262" s="1" t="str">
        <f>"706630047"</f>
        <v>706630047</v>
      </c>
      <c r="C3262" s="7">
        <v>1870</v>
      </c>
    </row>
    <row r="3263" spans="1:3" x14ac:dyDescent="0.3">
      <c r="A3263" s="1" t="str">
        <f>"706631007"</f>
        <v>706631007</v>
      </c>
      <c r="C3263" s="7">
        <v>1240</v>
      </c>
    </row>
    <row r="3264" spans="1:3" x14ac:dyDescent="0.3">
      <c r="A3264" s="1" t="str">
        <f>"706631030"</f>
        <v>706631030</v>
      </c>
      <c r="C3264" s="7">
        <v>1240</v>
      </c>
    </row>
    <row r="3265" spans="1:3" x14ac:dyDescent="0.3">
      <c r="A3265" s="1" t="str">
        <f>"706632079"</f>
        <v>706632079</v>
      </c>
      <c r="C3265" s="7">
        <v>1495</v>
      </c>
    </row>
    <row r="3266" spans="1:3" x14ac:dyDescent="0.3">
      <c r="A3266" s="1" t="str">
        <f>"706633079"</f>
        <v>706633079</v>
      </c>
      <c r="C3266" s="7">
        <v>1825</v>
      </c>
    </row>
    <row r="3267" spans="1:3" x14ac:dyDescent="0.3">
      <c r="A3267" s="1" t="str">
        <f>"706634007"</f>
        <v>706634007</v>
      </c>
      <c r="C3267" s="7">
        <v>2015</v>
      </c>
    </row>
    <row r="3268" spans="1:3" x14ac:dyDescent="0.3">
      <c r="A3268" s="1" t="str">
        <f>"706640007"</f>
        <v>706640007</v>
      </c>
      <c r="C3268" s="7">
        <v>1250</v>
      </c>
    </row>
    <row r="3269" spans="1:3" x14ac:dyDescent="0.3">
      <c r="A3269" s="1" t="str">
        <f>"706646007"</f>
        <v>706646007</v>
      </c>
      <c r="C3269" s="7">
        <v>1200</v>
      </c>
    </row>
    <row r="3270" spans="1:3" x14ac:dyDescent="0.3">
      <c r="A3270" s="1" t="str">
        <f>"706648007"</f>
        <v>706648007</v>
      </c>
      <c r="C3270" s="7">
        <v>1975</v>
      </c>
    </row>
    <row r="3271" spans="1:3" x14ac:dyDescent="0.3">
      <c r="A3271" s="1" t="str">
        <f>"706648079"</f>
        <v>706648079</v>
      </c>
      <c r="C3271" s="7">
        <v>1610</v>
      </c>
    </row>
    <row r="3272" spans="1:3" x14ac:dyDescent="0.3">
      <c r="A3272" s="1" t="str">
        <f>"706651007"</f>
        <v>706651007</v>
      </c>
      <c r="C3272" s="7">
        <v>935</v>
      </c>
    </row>
    <row r="3273" spans="1:3" x14ac:dyDescent="0.3">
      <c r="A3273" s="1" t="str">
        <f>"706652007"</f>
        <v>706652007</v>
      </c>
      <c r="C3273" s="7">
        <v>1300</v>
      </c>
    </row>
    <row r="3274" spans="1:3" x14ac:dyDescent="0.3">
      <c r="A3274" s="1" t="str">
        <f>"706652011"</f>
        <v>706652011</v>
      </c>
      <c r="C3274" s="7">
        <v>1540</v>
      </c>
    </row>
    <row r="3275" spans="1:3" x14ac:dyDescent="0.3">
      <c r="A3275" s="1" t="str">
        <f>"706652030"</f>
        <v>706652030</v>
      </c>
      <c r="C3275" s="7">
        <v>1540</v>
      </c>
    </row>
    <row r="3276" spans="1:3" x14ac:dyDescent="0.3">
      <c r="A3276" s="1" t="str">
        <f>"706654079"</f>
        <v>706654079</v>
      </c>
      <c r="C3276" s="7">
        <v>1200</v>
      </c>
    </row>
    <row r="3277" spans="1:3" x14ac:dyDescent="0.3">
      <c r="A3277" s="1" t="str">
        <f>"706656007"</f>
        <v>706656007</v>
      </c>
      <c r="C3277" s="7">
        <v>1365</v>
      </c>
    </row>
    <row r="3278" spans="1:3" x14ac:dyDescent="0.3">
      <c r="A3278" s="1" t="str">
        <f>"706657007"</f>
        <v>706657007</v>
      </c>
      <c r="C3278" s="7">
        <v>790</v>
      </c>
    </row>
    <row r="3279" spans="1:3" x14ac:dyDescent="0.3">
      <c r="A3279" s="1" t="str">
        <f>"706657030"</f>
        <v>706657030</v>
      </c>
      <c r="C3279" s="7">
        <v>1895</v>
      </c>
    </row>
    <row r="3280" spans="1:3" x14ac:dyDescent="0.3">
      <c r="A3280" s="1" t="str">
        <f>"706658007"</f>
        <v>706658007</v>
      </c>
      <c r="C3280" s="7">
        <v>1045</v>
      </c>
    </row>
    <row r="3281" spans="1:3" x14ac:dyDescent="0.3">
      <c r="A3281" s="1" t="str">
        <f>"706661007"</f>
        <v>706661007</v>
      </c>
      <c r="C3281" s="7">
        <v>1640</v>
      </c>
    </row>
    <row r="3282" spans="1:3" x14ac:dyDescent="0.3">
      <c r="A3282" s="1" t="str">
        <f>"706664052"</f>
        <v>706664052</v>
      </c>
      <c r="C3282" s="7">
        <v>3260</v>
      </c>
    </row>
    <row r="3283" spans="1:3" x14ac:dyDescent="0.3">
      <c r="A3283" s="1" t="str">
        <f>"706665079"</f>
        <v>706665079</v>
      </c>
      <c r="C3283" s="7">
        <v>2210</v>
      </c>
    </row>
    <row r="3284" spans="1:3" x14ac:dyDescent="0.3">
      <c r="A3284" s="1" t="str">
        <f>"706666007"</f>
        <v>706666007</v>
      </c>
      <c r="C3284" s="7">
        <v>1290</v>
      </c>
    </row>
    <row r="3285" spans="1:3" x14ac:dyDescent="0.3">
      <c r="A3285" s="1" t="str">
        <f>"706670007"</f>
        <v>706670007</v>
      </c>
      <c r="C3285" s="7">
        <v>1575</v>
      </c>
    </row>
    <row r="3286" spans="1:3" x14ac:dyDescent="0.3">
      <c r="A3286" s="1" t="str">
        <f>"706673097"</f>
        <v>706673097</v>
      </c>
      <c r="C3286" s="7">
        <v>1160</v>
      </c>
    </row>
    <row r="3287" spans="1:3" x14ac:dyDescent="0.3">
      <c r="A3287" s="1" t="str">
        <f>"706674007"</f>
        <v>706674007</v>
      </c>
      <c r="C3287" s="7">
        <v>1370</v>
      </c>
    </row>
    <row r="3288" spans="1:3" x14ac:dyDescent="0.3">
      <c r="A3288" s="1" t="str">
        <f>"706675007"</f>
        <v>706675007</v>
      </c>
      <c r="C3288" s="7">
        <v>1490</v>
      </c>
    </row>
    <row r="3289" spans="1:3" x14ac:dyDescent="0.3">
      <c r="A3289" s="1" t="str">
        <f>"706675098"</f>
        <v>706675098</v>
      </c>
      <c r="C3289" s="7">
        <v>1490</v>
      </c>
    </row>
    <row r="3290" spans="1:3" x14ac:dyDescent="0.3">
      <c r="A3290" s="1" t="str">
        <f>"706676007"</f>
        <v>706676007</v>
      </c>
      <c r="C3290" s="7">
        <v>1560</v>
      </c>
    </row>
    <row r="3291" spans="1:3" x14ac:dyDescent="0.3">
      <c r="A3291" s="1" t="str">
        <f>"706677007"</f>
        <v>706677007</v>
      </c>
      <c r="C3291" s="7">
        <v>1825</v>
      </c>
    </row>
    <row r="3292" spans="1:3" x14ac:dyDescent="0.3">
      <c r="A3292" s="1" t="str">
        <f>"706679005"</f>
        <v>706679005</v>
      </c>
      <c r="C3292" s="7">
        <v>1390</v>
      </c>
    </row>
    <row r="3293" spans="1:3" x14ac:dyDescent="0.3">
      <c r="A3293" s="1" t="str">
        <f>"706679098"</f>
        <v>706679098</v>
      </c>
      <c r="C3293" s="7">
        <v>1250</v>
      </c>
    </row>
    <row r="3294" spans="1:3" x14ac:dyDescent="0.3">
      <c r="A3294" s="1" t="str">
        <f>"706680007"</f>
        <v>706680007</v>
      </c>
      <c r="C3294" s="7">
        <v>1040</v>
      </c>
    </row>
    <row r="3295" spans="1:3" x14ac:dyDescent="0.3">
      <c r="A3295" s="1" t="str">
        <f>"706680079"</f>
        <v>706680079</v>
      </c>
      <c r="C3295" s="7">
        <v>1850</v>
      </c>
    </row>
    <row r="3296" spans="1:3" x14ac:dyDescent="0.3">
      <c r="A3296" s="1" t="str">
        <f>"706683007"</f>
        <v>706683007</v>
      </c>
      <c r="C3296" s="7">
        <v>1100</v>
      </c>
    </row>
    <row r="3297" spans="1:3" x14ac:dyDescent="0.3">
      <c r="A3297" s="1" t="str">
        <f>"706683016"</f>
        <v>706683016</v>
      </c>
      <c r="C3297" s="7">
        <v>1640</v>
      </c>
    </row>
    <row r="3298" spans="1:3" x14ac:dyDescent="0.3">
      <c r="A3298" s="1" t="str">
        <f>"706688007"</f>
        <v>706688007</v>
      </c>
      <c r="C3298" s="7">
        <v>1100</v>
      </c>
    </row>
    <row r="3299" spans="1:3" x14ac:dyDescent="0.3">
      <c r="A3299" s="1" t="str">
        <f>"706691007"</f>
        <v>706691007</v>
      </c>
      <c r="C3299" s="7">
        <v>2440</v>
      </c>
    </row>
    <row r="3300" spans="1:3" x14ac:dyDescent="0.3">
      <c r="A3300" s="1" t="str">
        <f>"706692007"</f>
        <v>706692007</v>
      </c>
      <c r="C3300" s="7">
        <v>1190</v>
      </c>
    </row>
    <row r="3301" spans="1:3" x14ac:dyDescent="0.3">
      <c r="A3301" s="1" t="str">
        <f>"706693098"</f>
        <v>706693098</v>
      </c>
      <c r="C3301" s="7">
        <v>3300</v>
      </c>
    </row>
    <row r="3302" spans="1:3" x14ac:dyDescent="0.3">
      <c r="A3302" s="1" t="str">
        <f>"706695097"</f>
        <v>706695097</v>
      </c>
      <c r="C3302" s="7">
        <v>1500</v>
      </c>
    </row>
    <row r="3303" spans="1:3" x14ac:dyDescent="0.3">
      <c r="A3303" s="1" t="str">
        <f>"706696007"</f>
        <v>706696007</v>
      </c>
      <c r="C3303" s="7">
        <v>2500</v>
      </c>
    </row>
    <row r="3304" spans="1:3" x14ac:dyDescent="0.3">
      <c r="A3304" s="1" t="str">
        <f>"706696079"</f>
        <v>706696079</v>
      </c>
      <c r="C3304" s="7">
        <v>2600</v>
      </c>
    </row>
    <row r="3305" spans="1:3" x14ac:dyDescent="0.3">
      <c r="A3305" s="1" t="str">
        <f>"706698007"</f>
        <v>706698007</v>
      </c>
      <c r="C3305" s="7">
        <v>3200</v>
      </c>
    </row>
    <row r="3306" spans="1:3" x14ac:dyDescent="0.3">
      <c r="A3306" s="1" t="str">
        <f>"706699079"</f>
        <v>706699079</v>
      </c>
      <c r="C3306" s="7">
        <v>1720</v>
      </c>
    </row>
    <row r="3307" spans="1:3" x14ac:dyDescent="0.3">
      <c r="A3307" s="1" t="str">
        <f>"706700007"</f>
        <v>706700007</v>
      </c>
      <c r="C3307" s="7">
        <v>1040</v>
      </c>
    </row>
    <row r="3308" spans="1:3" x14ac:dyDescent="0.3">
      <c r="A3308" s="1" t="str">
        <f>"706700030"</f>
        <v>706700030</v>
      </c>
      <c r="C3308" s="7">
        <v>1155</v>
      </c>
    </row>
    <row r="3309" spans="1:3" x14ac:dyDescent="0.3">
      <c r="A3309" s="1" t="str">
        <f>"706700047"</f>
        <v>706700047</v>
      </c>
      <c r="C3309" s="7">
        <v>1155</v>
      </c>
    </row>
    <row r="3310" spans="1:3" x14ac:dyDescent="0.3">
      <c r="A3310" s="1" t="str">
        <f>"706703009"</f>
        <v>706703009</v>
      </c>
      <c r="C3310" s="7">
        <v>2455</v>
      </c>
    </row>
    <row r="3311" spans="1:3" x14ac:dyDescent="0.3">
      <c r="A3311" s="1" t="str">
        <f>"706704008"</f>
        <v>706704008</v>
      </c>
      <c r="C3311" s="7">
        <v>1810</v>
      </c>
    </row>
    <row r="3312" spans="1:3" x14ac:dyDescent="0.3">
      <c r="A3312" s="1" t="str">
        <f>"706705030"</f>
        <v>706705030</v>
      </c>
      <c r="C3312" s="7">
        <v>1370</v>
      </c>
    </row>
    <row r="3313" spans="1:3" x14ac:dyDescent="0.3">
      <c r="A3313" s="1" t="str">
        <f>"706705065"</f>
        <v>706705065</v>
      </c>
      <c r="C3313" s="7">
        <v>1760</v>
      </c>
    </row>
    <row r="3314" spans="1:3" x14ac:dyDescent="0.3">
      <c r="A3314" s="1" t="str">
        <f>"706708007"</f>
        <v>706708007</v>
      </c>
      <c r="C3314" s="7">
        <v>1040</v>
      </c>
    </row>
    <row r="3315" spans="1:3" x14ac:dyDescent="0.3">
      <c r="A3315" s="1" t="str">
        <f>"706717007"</f>
        <v>706717007</v>
      </c>
      <c r="C3315" s="7">
        <v>1200</v>
      </c>
    </row>
    <row r="3316" spans="1:3" x14ac:dyDescent="0.3">
      <c r="A3316" s="1" t="str">
        <f>"706717030"</f>
        <v>706717030</v>
      </c>
      <c r="C3316" s="7">
        <v>1200</v>
      </c>
    </row>
    <row r="3317" spans="1:3" x14ac:dyDescent="0.3">
      <c r="A3317" s="1" t="str">
        <f>"706719007"</f>
        <v>706719007</v>
      </c>
      <c r="C3317" s="7">
        <v>2290</v>
      </c>
    </row>
    <row r="3318" spans="1:3" x14ac:dyDescent="0.3">
      <c r="A3318" s="1" t="str">
        <f>"706719037"</f>
        <v>706719037</v>
      </c>
      <c r="C3318" s="7">
        <v>2990</v>
      </c>
    </row>
    <row r="3319" spans="1:3" x14ac:dyDescent="0.3">
      <c r="A3319" s="1" t="str">
        <f>"706723030"</f>
        <v>706723030</v>
      </c>
      <c r="C3319" s="7">
        <v>2060</v>
      </c>
    </row>
    <row r="3320" spans="1:3" x14ac:dyDescent="0.3">
      <c r="A3320" s="1" t="str">
        <f>"706726007"</f>
        <v>706726007</v>
      </c>
      <c r="C3320" s="7">
        <v>1200</v>
      </c>
    </row>
    <row r="3321" spans="1:3" x14ac:dyDescent="0.3">
      <c r="A3321" s="1" t="str">
        <f>"706727005"</f>
        <v>706727005</v>
      </c>
      <c r="C3321" s="7">
        <v>1500</v>
      </c>
    </row>
    <row r="3322" spans="1:3" x14ac:dyDescent="0.3">
      <c r="A3322" s="1" t="str">
        <f>"706727007"</f>
        <v>706727007</v>
      </c>
      <c r="C3322" s="7">
        <v>1380</v>
      </c>
    </row>
    <row r="3323" spans="1:3" x14ac:dyDescent="0.3">
      <c r="A3323" s="1" t="str">
        <f>"706727030"</f>
        <v>706727030</v>
      </c>
      <c r="C3323" s="7">
        <v>1500</v>
      </c>
    </row>
    <row r="3324" spans="1:3" x14ac:dyDescent="0.3">
      <c r="A3324" s="1" t="str">
        <f>"706731007"</f>
        <v>706731007</v>
      </c>
      <c r="C3324" s="7">
        <v>1200</v>
      </c>
    </row>
    <row r="3325" spans="1:3" x14ac:dyDescent="0.3">
      <c r="A3325" s="1" t="str">
        <f>"706731012"</f>
        <v>706731012</v>
      </c>
      <c r="C3325" s="7">
        <v>1465</v>
      </c>
    </row>
    <row r="3326" spans="1:3" x14ac:dyDescent="0.3">
      <c r="A3326" s="1" t="str">
        <f>"706734051"</f>
        <v>706734051</v>
      </c>
      <c r="C3326" s="7">
        <v>1165</v>
      </c>
    </row>
    <row r="3327" spans="1:3" x14ac:dyDescent="0.3">
      <c r="A3327" s="1" t="str">
        <f>"706738006"</f>
        <v>706738006</v>
      </c>
      <c r="C3327" s="7">
        <v>1115</v>
      </c>
    </row>
    <row r="3328" spans="1:3" x14ac:dyDescent="0.3">
      <c r="A3328" s="1" t="str">
        <f>"706739037"</f>
        <v>706739037</v>
      </c>
      <c r="C3328" s="7">
        <v>4600</v>
      </c>
    </row>
    <row r="3329" spans="1:3" x14ac:dyDescent="0.3">
      <c r="A3329" s="1" t="str">
        <f>"706739047"</f>
        <v>706739047</v>
      </c>
      <c r="C3329" s="7">
        <v>3460</v>
      </c>
    </row>
    <row r="3330" spans="1:3" x14ac:dyDescent="0.3">
      <c r="A3330" s="1" t="str">
        <f>"706745007"</f>
        <v>706745007</v>
      </c>
      <c r="C3330" s="7">
        <v>1300</v>
      </c>
    </row>
    <row r="3331" spans="1:3" x14ac:dyDescent="0.3">
      <c r="A3331" s="1" t="str">
        <f>"706758007"</f>
        <v>706758007</v>
      </c>
      <c r="C3331" s="7">
        <v>2640</v>
      </c>
    </row>
    <row r="3332" spans="1:3" x14ac:dyDescent="0.3">
      <c r="A3332" s="1" t="str">
        <f>"706762007"</f>
        <v>706762007</v>
      </c>
      <c r="C3332" s="7">
        <v>1245</v>
      </c>
    </row>
    <row r="3333" spans="1:3" x14ac:dyDescent="0.3">
      <c r="A3333" s="1" t="str">
        <f>"706762051"</f>
        <v>706762051</v>
      </c>
      <c r="C3333" s="7">
        <v>1145</v>
      </c>
    </row>
    <row r="3334" spans="1:3" x14ac:dyDescent="0.3">
      <c r="A3334" s="1" t="str">
        <f>"706763007"</f>
        <v>706763007</v>
      </c>
      <c r="C3334" s="7">
        <v>1190</v>
      </c>
    </row>
    <row r="3335" spans="1:3" x14ac:dyDescent="0.3">
      <c r="A3335" s="1" t="str">
        <f>"706763030"</f>
        <v>706763030</v>
      </c>
      <c r="C3335" s="7">
        <v>1280</v>
      </c>
    </row>
    <row r="3336" spans="1:3" x14ac:dyDescent="0.3">
      <c r="A3336" s="1" t="str">
        <f>"706768007"</f>
        <v>706768007</v>
      </c>
      <c r="C3336" s="7">
        <v>1230</v>
      </c>
    </row>
    <row r="3337" spans="1:3" x14ac:dyDescent="0.3">
      <c r="A3337" s="1" t="str">
        <f>"706770009"</f>
        <v>706770009</v>
      </c>
      <c r="C3337" s="7">
        <v>2055</v>
      </c>
    </row>
    <row r="3338" spans="1:3" x14ac:dyDescent="0.3">
      <c r="A3338" s="1" t="str">
        <f>"706771047"</f>
        <v>706771047</v>
      </c>
      <c r="C3338" s="7">
        <v>2830</v>
      </c>
    </row>
    <row r="3339" spans="1:3" x14ac:dyDescent="0.3">
      <c r="A3339" s="1" t="str">
        <f>"706772091"</f>
        <v>706772091</v>
      </c>
      <c r="C3339" s="7">
        <v>1180</v>
      </c>
    </row>
    <row r="3340" spans="1:3" x14ac:dyDescent="0.3">
      <c r="A3340" s="1" t="str">
        <f>"706773002"</f>
        <v>706773002</v>
      </c>
      <c r="C3340" s="7">
        <v>840</v>
      </c>
    </row>
    <row r="3341" spans="1:3" x14ac:dyDescent="0.3">
      <c r="A3341" s="1" t="str">
        <f>"706773051"</f>
        <v>706773051</v>
      </c>
      <c r="C3341" s="7">
        <v>1295</v>
      </c>
    </row>
    <row r="3342" spans="1:3" x14ac:dyDescent="0.3">
      <c r="A3342" s="1" t="str">
        <f>"706773091"</f>
        <v>706773091</v>
      </c>
      <c r="C3342" s="7">
        <v>1330</v>
      </c>
    </row>
    <row r="3343" spans="1:3" x14ac:dyDescent="0.3">
      <c r="A3343" s="1" t="str">
        <f>"706774047"</f>
        <v>706774047</v>
      </c>
      <c r="C3343" s="7">
        <v>2095</v>
      </c>
    </row>
    <row r="3344" spans="1:3" x14ac:dyDescent="0.3">
      <c r="A3344" s="1" t="str">
        <f>"706776007"</f>
        <v>706776007</v>
      </c>
      <c r="C3344" s="7">
        <v>1050</v>
      </c>
    </row>
    <row r="3345" spans="1:3" x14ac:dyDescent="0.3">
      <c r="A3345" s="1" t="str">
        <f>"706776030"</f>
        <v>706776030</v>
      </c>
      <c r="C3345" s="7">
        <v>1260</v>
      </c>
    </row>
    <row r="3346" spans="1:3" x14ac:dyDescent="0.3">
      <c r="A3346" s="1" t="str">
        <f>"706777007"</f>
        <v>706777007</v>
      </c>
      <c r="C3346" s="7">
        <v>1140</v>
      </c>
    </row>
    <row r="3347" spans="1:3" x14ac:dyDescent="0.3">
      <c r="A3347" s="1" t="str">
        <f>"706778007"</f>
        <v>706778007</v>
      </c>
      <c r="C3347" s="7">
        <v>1155</v>
      </c>
    </row>
    <row r="3348" spans="1:3" x14ac:dyDescent="0.3">
      <c r="A3348" s="1" t="str">
        <f>"706778093"</f>
        <v>706778093</v>
      </c>
      <c r="C3348" s="7">
        <v>1155</v>
      </c>
    </row>
    <row r="3349" spans="1:3" x14ac:dyDescent="0.3">
      <c r="A3349" s="1" t="str">
        <f>"706781007"</f>
        <v>706781007</v>
      </c>
      <c r="C3349" s="7">
        <v>985</v>
      </c>
    </row>
    <row r="3350" spans="1:3" x14ac:dyDescent="0.3">
      <c r="A3350" s="1" t="str">
        <f>"706781047"</f>
        <v>706781047</v>
      </c>
      <c r="C3350" s="7">
        <v>1090</v>
      </c>
    </row>
    <row r="3351" spans="1:3" x14ac:dyDescent="0.3">
      <c r="A3351" s="1" t="str">
        <f>"706783093"</f>
        <v>706783093</v>
      </c>
      <c r="C3351" s="7">
        <v>985</v>
      </c>
    </row>
    <row r="3352" spans="1:3" x14ac:dyDescent="0.3">
      <c r="A3352" s="1" t="str">
        <f>"706784007"</f>
        <v>706784007</v>
      </c>
      <c r="C3352" s="7">
        <v>1415</v>
      </c>
    </row>
    <row r="3353" spans="1:3" x14ac:dyDescent="0.3">
      <c r="A3353" s="1" t="str">
        <f>"706794047"</f>
        <v>706794047</v>
      </c>
      <c r="C3353" s="7">
        <v>2680</v>
      </c>
    </row>
    <row r="3354" spans="1:3" x14ac:dyDescent="0.3">
      <c r="A3354" s="1" t="str">
        <f>"706797007"</f>
        <v>706797007</v>
      </c>
      <c r="C3354" s="7">
        <v>2500</v>
      </c>
    </row>
    <row r="3355" spans="1:3" x14ac:dyDescent="0.3">
      <c r="A3355" s="1" t="str">
        <f>"706798047"</f>
        <v>706798047</v>
      </c>
      <c r="C3355" s="7">
        <v>1870</v>
      </c>
    </row>
    <row r="3356" spans="1:3" x14ac:dyDescent="0.3">
      <c r="A3356" s="1" t="str">
        <f>"706799047"</f>
        <v>706799047</v>
      </c>
      <c r="C3356" s="7">
        <v>2980</v>
      </c>
    </row>
    <row r="3357" spans="1:3" x14ac:dyDescent="0.3">
      <c r="A3357" s="1" t="str">
        <f>"706799098"</f>
        <v>706799098</v>
      </c>
      <c r="C3357" s="7">
        <v>1550</v>
      </c>
    </row>
    <row r="3358" spans="1:3" x14ac:dyDescent="0.3">
      <c r="A3358" s="1" t="str">
        <f>"706809007"</f>
        <v>706809007</v>
      </c>
      <c r="C3358" s="7">
        <v>2540</v>
      </c>
    </row>
    <row r="3359" spans="1:3" x14ac:dyDescent="0.3">
      <c r="A3359" s="1" t="str">
        <f>"706810042"</f>
        <v>706810042</v>
      </c>
      <c r="C3359" s="7">
        <v>3140</v>
      </c>
    </row>
    <row r="3360" spans="1:3" x14ac:dyDescent="0.3">
      <c r="A3360" s="1" t="str">
        <f>"706811042"</f>
        <v>706811042</v>
      </c>
      <c r="C3360" s="7">
        <v>2900</v>
      </c>
    </row>
    <row r="3361" spans="1:3" x14ac:dyDescent="0.3">
      <c r="A3361" s="1" t="str">
        <f>"706904079"</f>
        <v>706904079</v>
      </c>
      <c r="C3361" s="7">
        <v>1885</v>
      </c>
    </row>
    <row r="3362" spans="1:3" x14ac:dyDescent="0.3">
      <c r="A3362" s="1" t="str">
        <f>"706910051"</f>
        <v>706910051</v>
      </c>
      <c r="C3362" s="7">
        <v>1275</v>
      </c>
    </row>
    <row r="3363" spans="1:3" x14ac:dyDescent="0.3">
      <c r="A3363" s="1" t="str">
        <f>"706911007"</f>
        <v>706911007</v>
      </c>
      <c r="C3363" s="7">
        <v>3250</v>
      </c>
    </row>
    <row r="3364" spans="1:3" x14ac:dyDescent="0.3">
      <c r="A3364" s="1" t="str">
        <f>"706911047"</f>
        <v>706911047</v>
      </c>
      <c r="C3364" s="7">
        <v>3400</v>
      </c>
    </row>
    <row r="3365" spans="1:3" x14ac:dyDescent="0.3">
      <c r="A3365" s="1" t="str">
        <f>"706919007"</f>
        <v>706919007</v>
      </c>
      <c r="C3365" s="7">
        <v>3815</v>
      </c>
    </row>
    <row r="3366" spans="1:3" x14ac:dyDescent="0.3">
      <c r="A3366" s="1" t="str">
        <f>"706925007"</f>
        <v>706925007</v>
      </c>
      <c r="C3366" s="7">
        <v>5075</v>
      </c>
    </row>
    <row r="3367" spans="1:3" x14ac:dyDescent="0.3">
      <c r="A3367" s="1" t="str">
        <f>"706927007"</f>
        <v>706927007</v>
      </c>
      <c r="C3367" s="7">
        <v>5075</v>
      </c>
    </row>
    <row r="3368" spans="1:3" x14ac:dyDescent="0.3">
      <c r="A3368" s="1" t="str">
        <f>"706930007"</f>
        <v>706930007</v>
      </c>
      <c r="C3368" s="7">
        <v>5280</v>
      </c>
    </row>
    <row r="3369" spans="1:3" x14ac:dyDescent="0.3">
      <c r="A3369" s="1" t="str">
        <f>"706934007"</f>
        <v>706934007</v>
      </c>
      <c r="C3369" s="7">
        <v>3500</v>
      </c>
    </row>
    <row r="3370" spans="1:3" x14ac:dyDescent="0.3">
      <c r="A3370" s="1" t="str">
        <f>"706934030"</f>
        <v>706934030</v>
      </c>
      <c r="C3370" s="7">
        <v>3700</v>
      </c>
    </row>
    <row r="3371" spans="1:3" x14ac:dyDescent="0.3">
      <c r="A3371" s="1" t="str">
        <f>"706934047"</f>
        <v>706934047</v>
      </c>
      <c r="C3371" s="7">
        <v>3700</v>
      </c>
    </row>
    <row r="3372" spans="1:3" x14ac:dyDescent="0.3">
      <c r="A3372" s="1" t="str">
        <f>"706936007"</f>
        <v>706936007</v>
      </c>
      <c r="C3372" s="7">
        <v>5075</v>
      </c>
    </row>
    <row r="3373" spans="1:3" x14ac:dyDescent="0.3">
      <c r="A3373" s="1" t="str">
        <f>"706937007"</f>
        <v>706937007</v>
      </c>
      <c r="C3373" s="7">
        <v>3815</v>
      </c>
    </row>
    <row r="3374" spans="1:3" x14ac:dyDescent="0.3">
      <c r="A3374" s="1" t="str">
        <f>"706939007"</f>
        <v>706939007</v>
      </c>
      <c r="C3374" s="7">
        <v>2540</v>
      </c>
    </row>
    <row r="3375" spans="1:3" x14ac:dyDescent="0.3">
      <c r="A3375" s="1" t="str">
        <f>"706950007"</f>
        <v>706950007</v>
      </c>
      <c r="C3375" s="7">
        <v>4700</v>
      </c>
    </row>
    <row r="3376" spans="1:3" x14ac:dyDescent="0.3">
      <c r="A3376" s="1" t="str">
        <f>"706950024"</f>
        <v>706950024</v>
      </c>
      <c r="C3376" s="7">
        <v>4875</v>
      </c>
    </row>
    <row r="3377" spans="1:3" x14ac:dyDescent="0.3">
      <c r="A3377" s="1" t="str">
        <f>"707000079"</f>
        <v>707000079</v>
      </c>
      <c r="C3377" s="7">
        <v>3815</v>
      </c>
    </row>
    <row r="3378" spans="1:3" x14ac:dyDescent="0.3">
      <c r="A3378" s="1" t="str">
        <f>"707003079"</f>
        <v>707003079</v>
      </c>
      <c r="C3378" s="7">
        <v>2400</v>
      </c>
    </row>
    <row r="3379" spans="1:3" x14ac:dyDescent="0.3">
      <c r="A3379" s="1" t="str">
        <f>"707004079"</f>
        <v>707004079</v>
      </c>
      <c r="C3379" s="7">
        <v>1290</v>
      </c>
    </row>
    <row r="3380" spans="1:3" x14ac:dyDescent="0.3">
      <c r="A3380" s="1" t="str">
        <f>"707012079"</f>
        <v>707012079</v>
      </c>
      <c r="C3380" s="7">
        <v>2090</v>
      </c>
    </row>
    <row r="3381" spans="1:3" x14ac:dyDescent="0.3">
      <c r="A3381" s="1" t="str">
        <f>"707403007"</f>
        <v>707403007</v>
      </c>
      <c r="C3381" s="7">
        <v>830</v>
      </c>
    </row>
    <row r="3382" spans="1:3" x14ac:dyDescent="0.3">
      <c r="A3382" s="1" t="str">
        <f>"707413007"</f>
        <v>707413007</v>
      </c>
      <c r="C3382" s="7">
        <v>1935</v>
      </c>
    </row>
    <row r="3383" spans="1:3" x14ac:dyDescent="0.3">
      <c r="A3383" s="1" t="str">
        <f>"707418007"</f>
        <v>707418007</v>
      </c>
      <c r="C3383" s="7">
        <v>1500</v>
      </c>
    </row>
    <row r="3384" spans="1:3" x14ac:dyDescent="0.3">
      <c r="A3384" s="1" t="str">
        <f>"707423007"</f>
        <v>707423007</v>
      </c>
      <c r="C3384" s="7">
        <v>985</v>
      </c>
    </row>
    <row r="3385" spans="1:3" x14ac:dyDescent="0.3">
      <c r="A3385" s="1" t="str">
        <f>"707426051"</f>
        <v>707426051</v>
      </c>
      <c r="C3385" s="7">
        <v>1470</v>
      </c>
    </row>
    <row r="3386" spans="1:3" x14ac:dyDescent="0.3">
      <c r="A3386" s="1" t="str">
        <f>"707428030"</f>
        <v>707428030</v>
      </c>
      <c r="C3386" s="7">
        <v>1490</v>
      </c>
    </row>
    <row r="3387" spans="1:3" x14ac:dyDescent="0.3">
      <c r="A3387" s="1" t="str">
        <f>"707428098"</f>
        <v>707428098</v>
      </c>
      <c r="C3387" s="7">
        <v>1490</v>
      </c>
    </row>
    <row r="3388" spans="1:3" x14ac:dyDescent="0.3">
      <c r="A3388" s="1" t="str">
        <f>"707434051"</f>
        <v>707434051</v>
      </c>
      <c r="C3388" s="7">
        <v>1285</v>
      </c>
    </row>
    <row r="3389" spans="1:3" x14ac:dyDescent="0.3">
      <c r="A3389" s="1" t="str">
        <f>"707601048"</f>
        <v>707601048</v>
      </c>
      <c r="C3389" s="7">
        <v>1500</v>
      </c>
    </row>
    <row r="3390" spans="1:3" x14ac:dyDescent="0.3">
      <c r="A3390" s="1" t="str">
        <f>"707602048"</f>
        <v>707602048</v>
      </c>
      <c r="C3390" s="7">
        <v>1550</v>
      </c>
    </row>
    <row r="3391" spans="1:3" x14ac:dyDescent="0.3">
      <c r="A3391" s="1" t="str">
        <f>"707703030"</f>
        <v>707703030</v>
      </c>
      <c r="C3391" s="7">
        <v>2460</v>
      </c>
    </row>
    <row r="3392" spans="1:3" x14ac:dyDescent="0.3">
      <c r="A3392" s="1" t="str">
        <f>"707704030"</f>
        <v>707704030</v>
      </c>
      <c r="C3392" s="7">
        <v>2475</v>
      </c>
    </row>
    <row r="3393" spans="1:3" x14ac:dyDescent="0.3">
      <c r="A3393" s="1" t="str">
        <f>"707705030"</f>
        <v>707705030</v>
      </c>
      <c r="C3393" s="7">
        <v>3145</v>
      </c>
    </row>
    <row r="3394" spans="1:3" x14ac:dyDescent="0.3">
      <c r="A3394" s="1" t="str">
        <f>"707706042"</f>
        <v>707706042</v>
      </c>
      <c r="C3394" s="7">
        <v>2635</v>
      </c>
    </row>
    <row r="3395" spans="1:3" x14ac:dyDescent="0.3">
      <c r="A3395" s="1" t="str">
        <f>"707777048"</f>
        <v>707777048</v>
      </c>
      <c r="C3395" s="7">
        <v>2040</v>
      </c>
    </row>
    <row r="3396" spans="1:3" x14ac:dyDescent="0.3">
      <c r="A3396" s="1" t="str">
        <f>"707800007"</f>
        <v>707800007</v>
      </c>
      <c r="C3396" s="7">
        <v>2200</v>
      </c>
    </row>
    <row r="3397" spans="1:3" x14ac:dyDescent="0.3">
      <c r="A3397" s="1" t="str">
        <f>"707801048"</f>
        <v>707801048</v>
      </c>
      <c r="C3397" s="7">
        <v>1405</v>
      </c>
    </row>
    <row r="3398" spans="1:3" x14ac:dyDescent="0.3">
      <c r="A3398" s="1" t="str">
        <f>"707802008"</f>
        <v>707802008</v>
      </c>
      <c r="C3398" s="7">
        <v>1720</v>
      </c>
    </row>
    <row r="3399" spans="1:3" x14ac:dyDescent="0.3">
      <c r="A3399" s="1" t="str">
        <f>"707805030"</f>
        <v>707805030</v>
      </c>
      <c r="C3399" s="7">
        <v>2520</v>
      </c>
    </row>
    <row r="3400" spans="1:3" x14ac:dyDescent="0.3">
      <c r="A3400" s="1" t="str">
        <f>"707809007"</f>
        <v>707809007</v>
      </c>
      <c r="C3400" s="7">
        <v>1890</v>
      </c>
    </row>
    <row r="3401" spans="1:3" x14ac:dyDescent="0.3">
      <c r="A3401" s="1" t="str">
        <f>"707811007"</f>
        <v>707811007</v>
      </c>
      <c r="C3401" s="7">
        <v>1625</v>
      </c>
    </row>
    <row r="3402" spans="1:3" x14ac:dyDescent="0.3">
      <c r="A3402" s="1" t="str">
        <f>"707812007"</f>
        <v>707812007</v>
      </c>
      <c r="C3402" s="7">
        <v>2025</v>
      </c>
    </row>
    <row r="3403" spans="1:3" x14ac:dyDescent="0.3">
      <c r="A3403" s="1" t="str">
        <f>"707815007"</f>
        <v>707815007</v>
      </c>
      <c r="C3403" s="7">
        <v>2160</v>
      </c>
    </row>
    <row r="3404" spans="1:3" x14ac:dyDescent="0.3">
      <c r="A3404" s="1" t="str">
        <f>"707815030"</f>
        <v>707815030</v>
      </c>
      <c r="C3404" s="7">
        <v>2160</v>
      </c>
    </row>
    <row r="3405" spans="1:3" x14ac:dyDescent="0.3">
      <c r="A3405" s="1" t="str">
        <f>"707816007"</f>
        <v>707816007</v>
      </c>
      <c r="C3405" s="7">
        <v>1975</v>
      </c>
    </row>
    <row r="3406" spans="1:3" x14ac:dyDescent="0.3">
      <c r="A3406" s="1" t="str">
        <f>"707816047"</f>
        <v>707816047</v>
      </c>
      <c r="C3406" s="7">
        <v>2130</v>
      </c>
    </row>
    <row r="3407" spans="1:3" x14ac:dyDescent="0.3">
      <c r="A3407" s="1" t="str">
        <f>"707819007"</f>
        <v>707819007</v>
      </c>
      <c r="C3407" s="7">
        <v>2280</v>
      </c>
    </row>
    <row r="3408" spans="1:3" x14ac:dyDescent="0.3">
      <c r="A3408" s="1" t="str">
        <f>"707824007"</f>
        <v>707824007</v>
      </c>
      <c r="C3408" s="7">
        <v>2415</v>
      </c>
    </row>
    <row r="3409" spans="1:3" x14ac:dyDescent="0.3">
      <c r="A3409" s="1" t="str">
        <f>"707825007"</f>
        <v>707825007</v>
      </c>
      <c r="C3409" s="7">
        <v>1825</v>
      </c>
    </row>
    <row r="3410" spans="1:3" x14ac:dyDescent="0.3">
      <c r="A3410" s="1" t="str">
        <f>"707825009"</f>
        <v>707825009</v>
      </c>
      <c r="C3410" s="7">
        <v>1825</v>
      </c>
    </row>
    <row r="3411" spans="1:3" x14ac:dyDescent="0.3">
      <c r="A3411" s="1" t="str">
        <f>"707826007"</f>
        <v>707826007</v>
      </c>
      <c r="C3411" s="7">
        <v>1765</v>
      </c>
    </row>
    <row r="3412" spans="1:3" x14ac:dyDescent="0.3">
      <c r="A3412" s="1" t="str">
        <f>"707828047"</f>
        <v>707828047</v>
      </c>
      <c r="C3412" s="7">
        <v>18790</v>
      </c>
    </row>
    <row r="3413" spans="1:3" x14ac:dyDescent="0.3">
      <c r="A3413" s="1" t="str">
        <f>"707831007"</f>
        <v>707831007</v>
      </c>
      <c r="C3413" s="7">
        <v>2670</v>
      </c>
    </row>
    <row r="3414" spans="1:3" x14ac:dyDescent="0.3">
      <c r="A3414" s="1" t="str">
        <f>"707840049"</f>
        <v>707840049</v>
      </c>
      <c r="C3414" s="7">
        <v>2140</v>
      </c>
    </row>
    <row r="3415" spans="1:3" x14ac:dyDescent="0.3">
      <c r="A3415" s="1" t="str">
        <f>"707920007"</f>
        <v>707920007</v>
      </c>
      <c r="C3415" s="7">
        <v>1050</v>
      </c>
    </row>
    <row r="3416" spans="1:3" x14ac:dyDescent="0.3">
      <c r="A3416" s="1" t="str">
        <f>"707934007"</f>
        <v>707934007</v>
      </c>
      <c r="C3416" s="7">
        <v>865</v>
      </c>
    </row>
    <row r="3417" spans="1:3" x14ac:dyDescent="0.3">
      <c r="A3417" s="1" t="str">
        <f>"707935051"</f>
        <v>707935051</v>
      </c>
      <c r="C3417" s="7">
        <v>1320</v>
      </c>
    </row>
    <row r="3418" spans="1:3" x14ac:dyDescent="0.3">
      <c r="A3418" s="1" t="str">
        <f>"707942047"</f>
        <v>707942047</v>
      </c>
      <c r="C3418" s="7">
        <v>1600</v>
      </c>
    </row>
    <row r="3419" spans="1:3" x14ac:dyDescent="0.3">
      <c r="A3419" s="1" t="str">
        <f>"707942049"</f>
        <v>707942049</v>
      </c>
      <c r="C3419" s="7">
        <v>1440</v>
      </c>
    </row>
    <row r="3420" spans="1:3" x14ac:dyDescent="0.3">
      <c r="A3420" s="1" t="str">
        <f>"711223007"</f>
        <v>711223007</v>
      </c>
      <c r="C3420" s="7">
        <v>1235</v>
      </c>
    </row>
    <row r="3421" spans="1:3" x14ac:dyDescent="0.3">
      <c r="A3421" s="1" t="str">
        <f>"7112251708"</f>
        <v>7112251708</v>
      </c>
      <c r="C3421" s="7">
        <v>805</v>
      </c>
    </row>
    <row r="3422" spans="1:3" x14ac:dyDescent="0.3">
      <c r="A3422" s="1" t="str">
        <f>"7114181708"</f>
        <v>7114181708</v>
      </c>
      <c r="C3422" s="7">
        <v>725</v>
      </c>
    </row>
    <row r="3423" spans="1:3" x14ac:dyDescent="0.3">
      <c r="A3423" s="1" t="str">
        <f>"711423008"</f>
        <v>711423008</v>
      </c>
      <c r="C3423" s="7">
        <v>835</v>
      </c>
    </row>
    <row r="3424" spans="1:3" x14ac:dyDescent="0.3">
      <c r="A3424" s="1" t="str">
        <f>"7115161751"</f>
        <v>7115161751</v>
      </c>
      <c r="C3424" s="7">
        <v>725</v>
      </c>
    </row>
    <row r="3425" spans="1:3" x14ac:dyDescent="0.3">
      <c r="A3425" s="1" t="str">
        <f>"711527007"</f>
        <v>711527007</v>
      </c>
      <c r="C3425" s="7">
        <v>1700</v>
      </c>
    </row>
    <row r="3426" spans="1:3" x14ac:dyDescent="0.3">
      <c r="A3426" s="1" t="str">
        <f>"714026007"</f>
        <v>714026007</v>
      </c>
      <c r="C3426" s="7">
        <v>2985</v>
      </c>
    </row>
    <row r="3427" spans="1:3" x14ac:dyDescent="0.3">
      <c r="A3427" s="1" t="str">
        <f>"7151302307"</f>
        <v>7151302307</v>
      </c>
      <c r="C3427" s="7">
        <v>505</v>
      </c>
    </row>
    <row r="3428" spans="1:3" x14ac:dyDescent="0.3">
      <c r="A3428" s="1" t="str">
        <f>"719060007"</f>
        <v>719060007</v>
      </c>
      <c r="C3428" s="7">
        <v>2505</v>
      </c>
    </row>
    <row r="3429" spans="1:3" x14ac:dyDescent="0.3">
      <c r="A3429" s="1" t="str">
        <f>"720000002"</f>
        <v>720000002</v>
      </c>
      <c r="C3429" s="7">
        <v>2885</v>
      </c>
    </row>
    <row r="3430" spans="1:3" x14ac:dyDescent="0.3">
      <c r="A3430" s="1" t="str">
        <f>"720000040"</f>
        <v>720000040</v>
      </c>
      <c r="C3430" s="7">
        <v>1610</v>
      </c>
    </row>
    <row r="3431" spans="1:3" x14ac:dyDescent="0.3">
      <c r="A3431" s="1" t="str">
        <f>"720000093"</f>
        <v>720000093</v>
      </c>
      <c r="C3431" s="7">
        <v>1805</v>
      </c>
    </row>
    <row r="3432" spans="1:3" x14ac:dyDescent="0.3">
      <c r="A3432" s="1" t="str">
        <f>"720118048"</f>
        <v>720118048</v>
      </c>
      <c r="C3432" s="7">
        <v>1575</v>
      </c>
    </row>
    <row r="3433" spans="1:3" x14ac:dyDescent="0.3">
      <c r="A3433" s="1" t="str">
        <f>"720140129"</f>
        <v>720140129</v>
      </c>
      <c r="C3433" s="7">
        <v>1025</v>
      </c>
    </row>
    <row r="3434" spans="1:3" x14ac:dyDescent="0.3">
      <c r="A3434" s="1" t="str">
        <f>"720140155"</f>
        <v>720140155</v>
      </c>
      <c r="C3434" s="7">
        <v>1025</v>
      </c>
    </row>
    <row r="3435" spans="1:3" x14ac:dyDescent="0.3">
      <c r="A3435" s="1" t="str">
        <f>"720140229"</f>
        <v>720140229</v>
      </c>
      <c r="C3435" s="7">
        <v>1015</v>
      </c>
    </row>
    <row r="3436" spans="1:3" x14ac:dyDescent="0.3">
      <c r="A3436" s="1" t="str">
        <f>"720140255"</f>
        <v>720140255</v>
      </c>
      <c r="C3436" s="7">
        <v>1015</v>
      </c>
    </row>
    <row r="3437" spans="1:3" x14ac:dyDescent="0.3">
      <c r="A3437" s="1" t="str">
        <f>"720140855"</f>
        <v>720140855</v>
      </c>
      <c r="C3437" s="7">
        <v>875</v>
      </c>
    </row>
    <row r="3438" spans="1:3" x14ac:dyDescent="0.3">
      <c r="A3438" s="1" t="str">
        <f>"7201600129"</f>
        <v>7201600129</v>
      </c>
      <c r="C3438" s="7">
        <v>1920</v>
      </c>
    </row>
    <row r="3439" spans="1:3" x14ac:dyDescent="0.3">
      <c r="A3439" s="1" t="str">
        <f>"7201600155"</f>
        <v>7201600155</v>
      </c>
      <c r="C3439" s="7">
        <v>1920</v>
      </c>
    </row>
    <row r="3440" spans="1:3" x14ac:dyDescent="0.3">
      <c r="A3440" s="1" t="str">
        <f>"7201600229"</f>
        <v>7201600229</v>
      </c>
      <c r="C3440" s="7">
        <v>1590</v>
      </c>
    </row>
    <row r="3441" spans="1:3" x14ac:dyDescent="0.3">
      <c r="A3441" s="1" t="str">
        <f>"720309035"</f>
        <v>720309035</v>
      </c>
      <c r="C3441" s="7">
        <v>985</v>
      </c>
    </row>
    <row r="3442" spans="1:3" x14ac:dyDescent="0.3">
      <c r="A3442" s="1" t="str">
        <f>"720310035"</f>
        <v>720310035</v>
      </c>
      <c r="C3442" s="7">
        <v>765</v>
      </c>
    </row>
    <row r="3443" spans="1:3" x14ac:dyDescent="0.3">
      <c r="A3443" s="1" t="str">
        <f>"720312035"</f>
        <v>720312035</v>
      </c>
      <c r="C3443" s="7">
        <v>765</v>
      </c>
    </row>
    <row r="3444" spans="1:3" x14ac:dyDescent="0.3">
      <c r="A3444" s="1" t="str">
        <f>"720314035"</f>
        <v>720314035</v>
      </c>
      <c r="C3444" s="7">
        <v>970</v>
      </c>
    </row>
    <row r="3445" spans="1:3" x14ac:dyDescent="0.3">
      <c r="A3445" s="1" t="str">
        <f>"720315035"</f>
        <v>720315035</v>
      </c>
      <c r="C3445" s="7">
        <v>1190</v>
      </c>
    </row>
    <row r="3446" spans="1:3" x14ac:dyDescent="0.3">
      <c r="A3446" s="1" t="str">
        <f>"720340035"</f>
        <v>720340035</v>
      </c>
      <c r="C3446" s="7">
        <v>1090</v>
      </c>
    </row>
    <row r="3447" spans="1:3" x14ac:dyDescent="0.3">
      <c r="A3447" s="1" t="str">
        <f>"720416035"</f>
        <v>720416035</v>
      </c>
      <c r="C3447" s="7">
        <v>1540</v>
      </c>
    </row>
    <row r="3448" spans="1:3" x14ac:dyDescent="0.3">
      <c r="A3448" s="1" t="str">
        <f>"720419040"</f>
        <v>720419040</v>
      </c>
      <c r="C3448" s="7">
        <v>1090</v>
      </c>
    </row>
    <row r="3449" spans="1:3" x14ac:dyDescent="0.3">
      <c r="A3449" s="1" t="str">
        <f>"720420013"</f>
        <v>720420013</v>
      </c>
      <c r="C3449" s="7">
        <v>765</v>
      </c>
    </row>
    <row r="3450" spans="1:3" x14ac:dyDescent="0.3">
      <c r="A3450" s="1" t="str">
        <f>"720434035"</f>
        <v>720434035</v>
      </c>
      <c r="C3450" s="7">
        <v>1040</v>
      </c>
    </row>
    <row r="3451" spans="1:3" x14ac:dyDescent="0.3">
      <c r="A3451" s="1" t="str">
        <f>"720449048"</f>
        <v>720449048</v>
      </c>
      <c r="C3451" s="7">
        <v>1615</v>
      </c>
    </row>
    <row r="3452" spans="1:3" x14ac:dyDescent="0.3">
      <c r="A3452" s="1" t="str">
        <f>"721032035"</f>
        <v>721032035</v>
      </c>
      <c r="C3452" s="7">
        <v>1120</v>
      </c>
    </row>
    <row r="3453" spans="1:3" x14ac:dyDescent="0.3">
      <c r="A3453" s="1" t="str">
        <f>"7211600155"</f>
        <v>7211600155</v>
      </c>
      <c r="C3453" s="7">
        <v>1590</v>
      </c>
    </row>
    <row r="3454" spans="1:3" x14ac:dyDescent="0.3">
      <c r="A3454" s="1" t="str">
        <f>"7211600255"</f>
        <v>7211600255</v>
      </c>
      <c r="C3454" s="7">
        <v>1625</v>
      </c>
    </row>
    <row r="3455" spans="1:3" x14ac:dyDescent="0.3">
      <c r="A3455" s="1" t="str">
        <f>"721219035"</f>
        <v>721219035</v>
      </c>
      <c r="C3455" s="7">
        <v>1090</v>
      </c>
    </row>
    <row r="3456" spans="1:3" x14ac:dyDescent="0.3">
      <c r="A3456" s="1" t="str">
        <f>"721223040"</f>
        <v>721223040</v>
      </c>
      <c r="C3456" s="7">
        <v>1090</v>
      </c>
    </row>
    <row r="3457" spans="1:3" x14ac:dyDescent="0.3">
      <c r="A3457" s="1" t="str">
        <f>"721240030"</f>
        <v>721240030</v>
      </c>
      <c r="C3457" s="7">
        <v>1405</v>
      </c>
    </row>
    <row r="3458" spans="1:3" x14ac:dyDescent="0.3">
      <c r="A3458" s="1" t="str">
        <f>"721244035"</f>
        <v>721244035</v>
      </c>
      <c r="C3458" s="7">
        <v>1090</v>
      </c>
    </row>
    <row r="3459" spans="1:3" x14ac:dyDescent="0.3">
      <c r="A3459" s="1" t="str">
        <f>"721244048"</f>
        <v>721244048</v>
      </c>
      <c r="C3459" s="7">
        <v>1090</v>
      </c>
    </row>
    <row r="3460" spans="1:3" x14ac:dyDescent="0.3">
      <c r="A3460" s="1" t="str">
        <f>"721245035"</f>
        <v>721245035</v>
      </c>
      <c r="C3460" s="7">
        <v>1615</v>
      </c>
    </row>
    <row r="3461" spans="1:3" x14ac:dyDescent="0.3">
      <c r="A3461" s="1" t="str">
        <f>"721245048"</f>
        <v>721245048</v>
      </c>
      <c r="C3461" s="7">
        <v>1615</v>
      </c>
    </row>
    <row r="3462" spans="1:3" x14ac:dyDescent="0.3">
      <c r="A3462" s="1" t="str">
        <f>"721248030"</f>
        <v>721248030</v>
      </c>
      <c r="C3462" s="7">
        <v>3540</v>
      </c>
    </row>
    <row r="3463" spans="1:3" x14ac:dyDescent="0.3">
      <c r="A3463" s="1" t="str">
        <f>"721261048"</f>
        <v>721261048</v>
      </c>
      <c r="C3463" s="7">
        <v>1615</v>
      </c>
    </row>
    <row r="3464" spans="1:3" x14ac:dyDescent="0.3">
      <c r="A3464" s="1" t="str">
        <f>"721269035"</f>
        <v>721269035</v>
      </c>
      <c r="C3464" s="7">
        <v>1090</v>
      </c>
    </row>
    <row r="3465" spans="1:3" x14ac:dyDescent="0.3">
      <c r="A3465" s="1" t="str">
        <f>"721283048"</f>
        <v>721283048</v>
      </c>
      <c r="C3465" s="7">
        <v>1450</v>
      </c>
    </row>
    <row r="3466" spans="1:3" x14ac:dyDescent="0.3">
      <c r="A3466" s="1" t="str">
        <f>"721302035"</f>
        <v>721302035</v>
      </c>
      <c r="C3466" s="7">
        <v>1090</v>
      </c>
    </row>
    <row r="3467" spans="1:3" x14ac:dyDescent="0.3">
      <c r="A3467" s="1" t="str">
        <f>"721416035"</f>
        <v>721416035</v>
      </c>
      <c r="C3467" s="7">
        <v>985</v>
      </c>
    </row>
    <row r="3468" spans="1:3" x14ac:dyDescent="0.3">
      <c r="A3468" s="1" t="str">
        <f>"721419035"</f>
        <v>721419035</v>
      </c>
      <c r="C3468" s="7">
        <v>1340</v>
      </c>
    </row>
    <row r="3469" spans="1:3" x14ac:dyDescent="0.3">
      <c r="A3469" s="1" t="str">
        <f>"721420035"</f>
        <v>721420035</v>
      </c>
      <c r="C3469" s="7">
        <v>990</v>
      </c>
    </row>
    <row r="3470" spans="1:3" x14ac:dyDescent="0.3">
      <c r="A3470" s="1" t="str">
        <f>"721428035"</f>
        <v>721428035</v>
      </c>
      <c r="C3470" s="7">
        <v>875</v>
      </c>
    </row>
    <row r="3471" spans="1:3" x14ac:dyDescent="0.3">
      <c r="A3471" s="1" t="str">
        <f>"721429035"</f>
        <v>721429035</v>
      </c>
      <c r="C3471" s="7">
        <v>990</v>
      </c>
    </row>
    <row r="3472" spans="1:3" x14ac:dyDescent="0.3">
      <c r="A3472" s="1" t="str">
        <f>"721435035"</f>
        <v>721435035</v>
      </c>
      <c r="C3472" s="7">
        <v>1200</v>
      </c>
    </row>
    <row r="3473" spans="1:3" x14ac:dyDescent="0.3">
      <c r="A3473" s="1" t="str">
        <f>"721436035"</f>
        <v>721436035</v>
      </c>
      <c r="C3473" s="7">
        <v>1090</v>
      </c>
    </row>
    <row r="3474" spans="1:3" x14ac:dyDescent="0.3">
      <c r="A3474" s="1" t="str">
        <f>"721437048"</f>
        <v>721437048</v>
      </c>
      <c r="C3474" s="7">
        <v>875</v>
      </c>
    </row>
    <row r="3475" spans="1:3" x14ac:dyDescent="0.3">
      <c r="A3475" s="1" t="str">
        <f>"721449035"</f>
        <v>721449035</v>
      </c>
      <c r="C3475" s="7">
        <v>1090</v>
      </c>
    </row>
    <row r="3476" spans="1:3" x14ac:dyDescent="0.3">
      <c r="A3476" s="1" t="str">
        <f>"721454040"</f>
        <v>721454040</v>
      </c>
      <c r="C3476" s="7">
        <v>1090</v>
      </c>
    </row>
    <row r="3477" spans="1:3" x14ac:dyDescent="0.3">
      <c r="A3477" s="1" t="str">
        <f>"721460035"</f>
        <v>721460035</v>
      </c>
      <c r="C3477" s="7">
        <v>1090</v>
      </c>
    </row>
    <row r="3478" spans="1:3" x14ac:dyDescent="0.3">
      <c r="A3478" s="1" t="str">
        <f>"721461035"</f>
        <v>721461035</v>
      </c>
      <c r="C3478" s="7">
        <v>1090</v>
      </c>
    </row>
    <row r="3479" spans="1:3" x14ac:dyDescent="0.3">
      <c r="A3479" s="1" t="str">
        <f>"721477013"</f>
        <v>721477013</v>
      </c>
      <c r="C3479" s="7">
        <v>765</v>
      </c>
    </row>
    <row r="3480" spans="1:3" x14ac:dyDescent="0.3">
      <c r="A3480" s="1" t="str">
        <f>"721494035"</f>
        <v>721494035</v>
      </c>
      <c r="C3480" s="7">
        <v>1090</v>
      </c>
    </row>
    <row r="3481" spans="1:3" x14ac:dyDescent="0.3">
      <c r="A3481" s="1" t="str">
        <f>"721630055"</f>
        <v>721630055</v>
      </c>
      <c r="C3481" s="7">
        <v>1090</v>
      </c>
    </row>
    <row r="3482" spans="1:3" x14ac:dyDescent="0.3">
      <c r="A3482" s="1" t="str">
        <f>"721649035"</f>
        <v>721649035</v>
      </c>
      <c r="C3482" s="7">
        <v>1800</v>
      </c>
    </row>
    <row r="3483" spans="1:3" x14ac:dyDescent="0.3">
      <c r="A3483" s="1" t="str">
        <f>"721810035"</f>
        <v>721810035</v>
      </c>
      <c r="C3483" s="7">
        <v>1240</v>
      </c>
    </row>
    <row r="3484" spans="1:3" x14ac:dyDescent="0.3">
      <c r="A3484" s="1" t="str">
        <f>"721820055"</f>
        <v>721820055</v>
      </c>
      <c r="C3484" s="7">
        <v>1090</v>
      </c>
    </row>
    <row r="3485" spans="1:3" x14ac:dyDescent="0.3">
      <c r="A3485" s="1" t="str">
        <f>"721821047"</f>
        <v>721821047</v>
      </c>
      <c r="C3485" s="7">
        <v>1510</v>
      </c>
    </row>
    <row r="3486" spans="1:3" x14ac:dyDescent="0.3">
      <c r="A3486" s="1" t="str">
        <f>"721909013"</f>
        <v>721909013</v>
      </c>
      <c r="C3486" s="7">
        <v>765</v>
      </c>
    </row>
    <row r="3487" spans="1:3" x14ac:dyDescent="0.3">
      <c r="A3487" s="1" t="str">
        <f>"721912013"</f>
        <v>721912013</v>
      </c>
      <c r="C3487" s="7">
        <v>765</v>
      </c>
    </row>
    <row r="3488" spans="1:3" x14ac:dyDescent="0.3">
      <c r="A3488" s="1" t="str">
        <f>"721912040"</f>
        <v>721912040</v>
      </c>
      <c r="C3488" s="7">
        <v>765</v>
      </c>
    </row>
    <row r="3489" spans="1:3" x14ac:dyDescent="0.3">
      <c r="A3489" s="1" t="str">
        <f>"722024035"</f>
        <v>722024035</v>
      </c>
      <c r="C3489" s="7">
        <v>935</v>
      </c>
    </row>
    <row r="3490" spans="1:3" x14ac:dyDescent="0.3">
      <c r="A3490" s="1" t="str">
        <f>"722103035"</f>
        <v>722103035</v>
      </c>
      <c r="C3490" s="7">
        <v>875</v>
      </c>
    </row>
    <row r="3491" spans="1:3" x14ac:dyDescent="0.3">
      <c r="A3491" s="1" t="str">
        <f>"722104040"</f>
        <v>722104040</v>
      </c>
      <c r="C3491" s="7">
        <v>765</v>
      </c>
    </row>
    <row r="3492" spans="1:3" x14ac:dyDescent="0.3">
      <c r="A3492" s="1" t="str">
        <f>"722105008"</f>
        <v>722105008</v>
      </c>
      <c r="C3492" s="7">
        <v>765</v>
      </c>
    </row>
    <row r="3493" spans="1:3" x14ac:dyDescent="0.3">
      <c r="A3493" s="1" t="str">
        <f>"722107008"</f>
        <v>722107008</v>
      </c>
      <c r="C3493" s="7">
        <v>765</v>
      </c>
    </row>
    <row r="3494" spans="1:3" x14ac:dyDescent="0.3">
      <c r="A3494" s="1" t="str">
        <f>"722110035"</f>
        <v>722110035</v>
      </c>
      <c r="C3494" s="7">
        <v>765</v>
      </c>
    </row>
    <row r="3495" spans="1:3" x14ac:dyDescent="0.3">
      <c r="A3495" s="1" t="str">
        <f>"722112035"</f>
        <v>722112035</v>
      </c>
      <c r="C3495" s="7">
        <v>935</v>
      </c>
    </row>
    <row r="3496" spans="1:3" x14ac:dyDescent="0.3">
      <c r="A3496" s="1" t="str">
        <f>"722112135"</f>
        <v>722112135</v>
      </c>
      <c r="C3496" s="7">
        <v>875</v>
      </c>
    </row>
    <row r="3497" spans="1:3" x14ac:dyDescent="0.3">
      <c r="A3497" s="1" t="str">
        <f>"722138035"</f>
        <v>722138035</v>
      </c>
      <c r="C3497" s="7">
        <v>985</v>
      </c>
    </row>
    <row r="3498" spans="1:3" x14ac:dyDescent="0.3">
      <c r="A3498" s="1" t="str">
        <f>"722139035"</f>
        <v>722139035</v>
      </c>
      <c r="C3498" s="7">
        <v>1090</v>
      </c>
    </row>
    <row r="3499" spans="1:3" x14ac:dyDescent="0.3">
      <c r="A3499" s="1" t="str">
        <f>"722163035"</f>
        <v>722163035</v>
      </c>
      <c r="C3499" s="7">
        <v>1090</v>
      </c>
    </row>
    <row r="3500" spans="1:3" x14ac:dyDescent="0.3">
      <c r="A3500" s="1" t="str">
        <f>"722169048"</f>
        <v>722169048</v>
      </c>
      <c r="C3500" s="7">
        <v>1995</v>
      </c>
    </row>
    <row r="3501" spans="1:3" x14ac:dyDescent="0.3">
      <c r="A3501" s="1" t="str">
        <f>"722606042"</f>
        <v>722606042</v>
      </c>
      <c r="C3501" s="7">
        <v>3600</v>
      </c>
    </row>
    <row r="3502" spans="1:3" x14ac:dyDescent="0.3">
      <c r="A3502" s="1" t="str">
        <f>"722606135"</f>
        <v>722606135</v>
      </c>
      <c r="C3502" s="7">
        <v>1800</v>
      </c>
    </row>
    <row r="3503" spans="1:3" x14ac:dyDescent="0.3">
      <c r="A3503" s="1" t="str">
        <f>"722606235"</f>
        <v>722606235</v>
      </c>
      <c r="C3503" s="7">
        <v>1800</v>
      </c>
    </row>
    <row r="3504" spans="1:3" x14ac:dyDescent="0.3">
      <c r="A3504" s="1" t="str">
        <f>"722628048"</f>
        <v>722628048</v>
      </c>
      <c r="C3504" s="7">
        <v>1090</v>
      </c>
    </row>
    <row r="3505" spans="1:3" x14ac:dyDescent="0.3">
      <c r="A3505" s="1" t="str">
        <f>"722740035"</f>
        <v>722740035</v>
      </c>
      <c r="C3505" s="7">
        <v>1090</v>
      </c>
    </row>
    <row r="3506" spans="1:3" x14ac:dyDescent="0.3">
      <c r="A3506" s="1" t="str">
        <f>"722743035"</f>
        <v>722743035</v>
      </c>
      <c r="C3506" s="7">
        <v>1180</v>
      </c>
    </row>
    <row r="3507" spans="1:3" x14ac:dyDescent="0.3">
      <c r="A3507" s="1" t="str">
        <f>"722749048"</f>
        <v>722749048</v>
      </c>
      <c r="C3507" s="7">
        <v>1400</v>
      </c>
    </row>
    <row r="3508" spans="1:3" x14ac:dyDescent="0.3">
      <c r="A3508" s="1" t="str">
        <f>"722751035"</f>
        <v>722751035</v>
      </c>
      <c r="C3508" s="7">
        <v>985</v>
      </c>
    </row>
    <row r="3509" spans="1:3" x14ac:dyDescent="0.3">
      <c r="A3509" s="1" t="str">
        <f>"722754035"</f>
        <v>722754035</v>
      </c>
      <c r="C3509" s="7">
        <v>2140</v>
      </c>
    </row>
    <row r="3510" spans="1:3" x14ac:dyDescent="0.3">
      <c r="A3510" s="1" t="str">
        <f>"722904035"</f>
        <v>722904035</v>
      </c>
      <c r="C3510" s="7">
        <v>875</v>
      </c>
    </row>
    <row r="3511" spans="1:3" x14ac:dyDescent="0.3">
      <c r="A3511" s="1" t="str">
        <f>"722915035"</f>
        <v>722915035</v>
      </c>
      <c r="C3511" s="7">
        <v>990</v>
      </c>
    </row>
    <row r="3512" spans="1:3" x14ac:dyDescent="0.3">
      <c r="A3512" s="1" t="str">
        <f>"722915048"</f>
        <v>722915048</v>
      </c>
      <c r="C3512" s="7">
        <v>990</v>
      </c>
    </row>
    <row r="3513" spans="1:3" x14ac:dyDescent="0.3">
      <c r="A3513" s="1" t="str">
        <f>"722928035"</f>
        <v>722928035</v>
      </c>
      <c r="C3513" s="7">
        <v>1090</v>
      </c>
    </row>
    <row r="3514" spans="1:3" x14ac:dyDescent="0.3">
      <c r="A3514" s="1" t="str">
        <f>"722945035"</f>
        <v>722945035</v>
      </c>
      <c r="C3514" s="7">
        <v>935</v>
      </c>
    </row>
    <row r="3515" spans="1:3" x14ac:dyDescent="0.3">
      <c r="A3515" s="1" t="str">
        <f>"722974035"</f>
        <v>722974035</v>
      </c>
      <c r="C3515" s="7">
        <v>1090</v>
      </c>
    </row>
    <row r="3516" spans="1:3" x14ac:dyDescent="0.3">
      <c r="A3516" s="1" t="str">
        <f>"722974135"</f>
        <v>722974135</v>
      </c>
      <c r="C3516" s="7">
        <v>970</v>
      </c>
    </row>
    <row r="3517" spans="1:3" x14ac:dyDescent="0.3">
      <c r="A3517" s="1" t="str">
        <f>"722975035"</f>
        <v>722975035</v>
      </c>
      <c r="C3517" s="7">
        <v>875</v>
      </c>
    </row>
    <row r="3518" spans="1:3" x14ac:dyDescent="0.3">
      <c r="A3518" s="1" t="str">
        <f>"723159035"</f>
        <v>723159035</v>
      </c>
      <c r="C3518" s="7">
        <v>1090</v>
      </c>
    </row>
    <row r="3519" spans="1:3" x14ac:dyDescent="0.3">
      <c r="A3519" s="1" t="str">
        <f>"723201035"</f>
        <v>723201035</v>
      </c>
      <c r="C3519" s="7">
        <v>765</v>
      </c>
    </row>
    <row r="3520" spans="1:3" x14ac:dyDescent="0.3">
      <c r="A3520" s="1" t="str">
        <f>"723202035"</f>
        <v>723202035</v>
      </c>
      <c r="C3520" s="7">
        <v>895</v>
      </c>
    </row>
    <row r="3521" spans="1:3" x14ac:dyDescent="0.3">
      <c r="A3521" s="1" t="str">
        <f>"723206035"</f>
        <v>723206035</v>
      </c>
      <c r="C3521" s="7">
        <v>765</v>
      </c>
    </row>
    <row r="3522" spans="1:3" x14ac:dyDescent="0.3">
      <c r="A3522" s="1" t="str">
        <f>"723210008"</f>
        <v>723210008</v>
      </c>
      <c r="C3522" s="7">
        <v>765</v>
      </c>
    </row>
    <row r="3523" spans="1:3" x14ac:dyDescent="0.3">
      <c r="A3523" s="1" t="str">
        <f>"723212013"</f>
        <v>723212013</v>
      </c>
      <c r="C3523" s="7">
        <v>765</v>
      </c>
    </row>
    <row r="3524" spans="1:3" x14ac:dyDescent="0.3">
      <c r="A3524" s="1" t="str">
        <f>"723218002"</f>
        <v>723218002</v>
      </c>
      <c r="C3524" s="7">
        <v>1250</v>
      </c>
    </row>
    <row r="3525" spans="1:3" x14ac:dyDescent="0.3">
      <c r="A3525" s="1" t="str">
        <f>"723221048"</f>
        <v>723221048</v>
      </c>
      <c r="C3525" s="7">
        <v>990</v>
      </c>
    </row>
    <row r="3526" spans="1:3" x14ac:dyDescent="0.3">
      <c r="A3526" s="1" t="str">
        <f>"723238035"</f>
        <v>723238035</v>
      </c>
      <c r="C3526" s="7">
        <v>1000</v>
      </c>
    </row>
    <row r="3527" spans="1:3" x14ac:dyDescent="0.3">
      <c r="A3527" s="1" t="str">
        <f>"723240035"</f>
        <v>723240035</v>
      </c>
      <c r="C3527" s="7">
        <v>1090</v>
      </c>
    </row>
    <row r="3528" spans="1:3" x14ac:dyDescent="0.3">
      <c r="A3528" s="1" t="str">
        <f>"723245035"</f>
        <v>723245035</v>
      </c>
      <c r="C3528" s="7">
        <v>970</v>
      </c>
    </row>
    <row r="3529" spans="1:3" x14ac:dyDescent="0.3">
      <c r="A3529" s="1" t="str">
        <f>"723264035"</f>
        <v>723264035</v>
      </c>
      <c r="C3529" s="7">
        <v>985</v>
      </c>
    </row>
    <row r="3530" spans="1:3" x14ac:dyDescent="0.3">
      <c r="A3530" s="1" t="str">
        <f>"723292035"</f>
        <v>723292035</v>
      </c>
      <c r="C3530" s="7">
        <v>1090</v>
      </c>
    </row>
    <row r="3531" spans="1:3" x14ac:dyDescent="0.3">
      <c r="A3531" s="1" t="str">
        <f>"723702035"</f>
        <v>723702035</v>
      </c>
      <c r="C3531" s="7">
        <v>1200</v>
      </c>
    </row>
    <row r="3532" spans="1:3" x14ac:dyDescent="0.3">
      <c r="A3532" s="1" t="str">
        <f>"723702037"</f>
        <v>723702037</v>
      </c>
      <c r="C3532" s="7">
        <v>3340</v>
      </c>
    </row>
    <row r="3533" spans="1:3" x14ac:dyDescent="0.3">
      <c r="A3533" s="1" t="str">
        <f>"723805040"</f>
        <v>723805040</v>
      </c>
      <c r="C3533" s="7">
        <v>725</v>
      </c>
    </row>
    <row r="3534" spans="1:3" x14ac:dyDescent="0.3">
      <c r="A3534" s="1" t="str">
        <f>"723809040"</f>
        <v>723809040</v>
      </c>
      <c r="C3534" s="7">
        <v>765</v>
      </c>
    </row>
    <row r="3535" spans="1:3" x14ac:dyDescent="0.3">
      <c r="A3535" s="1" t="str">
        <f>"723810085"</f>
        <v>723810085</v>
      </c>
      <c r="C3535" s="7">
        <v>765</v>
      </c>
    </row>
    <row r="3536" spans="1:3" x14ac:dyDescent="0.3">
      <c r="A3536" s="1" t="str">
        <f>"723821035"</f>
        <v>723821035</v>
      </c>
      <c r="C3536" s="7">
        <v>985</v>
      </c>
    </row>
    <row r="3537" spans="1:3" x14ac:dyDescent="0.3">
      <c r="A3537" s="1" t="str">
        <f>"723835013"</f>
        <v>723835013</v>
      </c>
      <c r="C3537" s="7">
        <v>765</v>
      </c>
    </row>
    <row r="3538" spans="1:3" x14ac:dyDescent="0.3">
      <c r="A3538" s="1" t="str">
        <f>"723838035"</f>
        <v>723838035</v>
      </c>
      <c r="C3538" s="7">
        <v>765</v>
      </c>
    </row>
    <row r="3539" spans="1:3" x14ac:dyDescent="0.3">
      <c r="A3539" s="1" t="str">
        <f>"723852035"</f>
        <v>723852035</v>
      </c>
      <c r="C3539" s="7">
        <v>875</v>
      </c>
    </row>
    <row r="3540" spans="1:3" x14ac:dyDescent="0.3">
      <c r="A3540" s="1" t="str">
        <f>"723857035"</f>
        <v>723857035</v>
      </c>
      <c r="C3540" s="7">
        <v>935</v>
      </c>
    </row>
    <row r="3541" spans="1:3" x14ac:dyDescent="0.3">
      <c r="A3541" s="1" t="str">
        <f>"723858035"</f>
        <v>723858035</v>
      </c>
      <c r="C3541" s="7">
        <v>985</v>
      </c>
    </row>
    <row r="3542" spans="1:3" x14ac:dyDescent="0.3">
      <c r="A3542" s="1" t="str">
        <f>"723863035"</f>
        <v>723863035</v>
      </c>
      <c r="C3542" s="7">
        <v>1090</v>
      </c>
    </row>
    <row r="3543" spans="1:3" x14ac:dyDescent="0.3">
      <c r="A3543" s="1" t="str">
        <f>"723866035"</f>
        <v>723866035</v>
      </c>
      <c r="C3543" s="7">
        <v>1090</v>
      </c>
    </row>
    <row r="3544" spans="1:3" x14ac:dyDescent="0.3">
      <c r="A3544" s="1" t="str">
        <f>"723871035"</f>
        <v>723871035</v>
      </c>
      <c r="C3544" s="7">
        <v>1640</v>
      </c>
    </row>
    <row r="3545" spans="1:3" x14ac:dyDescent="0.3">
      <c r="A3545" s="1" t="str">
        <f>"723903011"</f>
        <v>723903011</v>
      </c>
      <c r="C3545" s="7">
        <v>765</v>
      </c>
    </row>
    <row r="3546" spans="1:3" x14ac:dyDescent="0.3">
      <c r="A3546" s="1" t="str">
        <f>"723904011"</f>
        <v>723904011</v>
      </c>
      <c r="C3546" s="7">
        <v>765</v>
      </c>
    </row>
    <row r="3547" spans="1:3" x14ac:dyDescent="0.3">
      <c r="A3547" s="1" t="str">
        <f>"723913004"</f>
        <v>723913004</v>
      </c>
      <c r="C3547" s="7">
        <v>765</v>
      </c>
    </row>
    <row r="3548" spans="1:3" x14ac:dyDescent="0.3">
      <c r="A3548" s="1" t="str">
        <f>"723926007"</f>
        <v>723926007</v>
      </c>
      <c r="C3548" s="7">
        <v>655</v>
      </c>
    </row>
    <row r="3549" spans="1:3" x14ac:dyDescent="0.3">
      <c r="A3549" s="1" t="str">
        <f>"723926035"</f>
        <v>723926035</v>
      </c>
      <c r="C3549" s="7">
        <v>655</v>
      </c>
    </row>
    <row r="3550" spans="1:3" x14ac:dyDescent="0.3">
      <c r="A3550" s="1" t="str">
        <f>"723927007"</f>
        <v>723927007</v>
      </c>
      <c r="C3550" s="7">
        <v>620</v>
      </c>
    </row>
    <row r="3551" spans="1:3" x14ac:dyDescent="0.3">
      <c r="A3551" s="1" t="str">
        <f>"723936035"</f>
        <v>723936035</v>
      </c>
      <c r="C3551" s="7">
        <v>765</v>
      </c>
    </row>
    <row r="3552" spans="1:3" x14ac:dyDescent="0.3">
      <c r="A3552" s="1" t="str">
        <f>"723936135"</f>
        <v>723936135</v>
      </c>
      <c r="C3552" s="7">
        <v>765</v>
      </c>
    </row>
    <row r="3553" spans="1:3" x14ac:dyDescent="0.3">
      <c r="A3553" s="1" t="str">
        <f>"723948035"</f>
        <v>723948035</v>
      </c>
      <c r="C3553" s="7">
        <v>990</v>
      </c>
    </row>
    <row r="3554" spans="1:3" x14ac:dyDescent="0.3">
      <c r="A3554" s="1" t="str">
        <f>"723948048"</f>
        <v>723948048</v>
      </c>
      <c r="C3554" s="7">
        <v>990</v>
      </c>
    </row>
    <row r="3555" spans="1:3" x14ac:dyDescent="0.3">
      <c r="A3555" s="1" t="str">
        <f>"723956035"</f>
        <v>723956035</v>
      </c>
      <c r="C3555" s="7">
        <v>765</v>
      </c>
    </row>
    <row r="3556" spans="1:3" x14ac:dyDescent="0.3">
      <c r="A3556" s="1" t="str">
        <f>"723957035"</f>
        <v>723957035</v>
      </c>
      <c r="C3556" s="7">
        <v>1090</v>
      </c>
    </row>
    <row r="3557" spans="1:3" x14ac:dyDescent="0.3">
      <c r="A3557" s="1" t="str">
        <f>"723960035"</f>
        <v>723960035</v>
      </c>
      <c r="C3557" s="7">
        <v>985</v>
      </c>
    </row>
    <row r="3558" spans="1:3" x14ac:dyDescent="0.3">
      <c r="A3558" s="1" t="str">
        <f>"723960048"</f>
        <v>723960048</v>
      </c>
      <c r="C3558" s="7">
        <v>985</v>
      </c>
    </row>
    <row r="3559" spans="1:3" x14ac:dyDescent="0.3">
      <c r="A3559" s="1" t="str">
        <f>"723963035"</f>
        <v>723963035</v>
      </c>
      <c r="C3559" s="7">
        <v>1090</v>
      </c>
    </row>
    <row r="3560" spans="1:3" x14ac:dyDescent="0.3">
      <c r="A3560" s="1" t="str">
        <f>"723966035"</f>
        <v>723966035</v>
      </c>
      <c r="C3560" s="7">
        <v>1340</v>
      </c>
    </row>
    <row r="3561" spans="1:3" x14ac:dyDescent="0.3">
      <c r="A3561" s="1" t="str">
        <f>"723967035"</f>
        <v>723967035</v>
      </c>
      <c r="C3561" s="7">
        <v>1340</v>
      </c>
    </row>
    <row r="3562" spans="1:3" x14ac:dyDescent="0.3">
      <c r="A3562" s="1" t="str">
        <f>"724010035"</f>
        <v>724010035</v>
      </c>
      <c r="C3562" s="7">
        <v>875</v>
      </c>
    </row>
    <row r="3563" spans="1:3" x14ac:dyDescent="0.3">
      <c r="A3563" s="1" t="str">
        <f>"724010042"</f>
        <v>724010042</v>
      </c>
      <c r="C3563" s="7">
        <v>1510</v>
      </c>
    </row>
    <row r="3564" spans="1:3" x14ac:dyDescent="0.3">
      <c r="A3564" s="1" t="str">
        <f>"724012035"</f>
        <v>724012035</v>
      </c>
      <c r="C3564" s="7">
        <v>1090</v>
      </c>
    </row>
    <row r="3565" spans="1:3" x14ac:dyDescent="0.3">
      <c r="A3565" s="1" t="str">
        <f>"724044035"</f>
        <v>724044035</v>
      </c>
      <c r="C3565" s="7">
        <v>985</v>
      </c>
    </row>
    <row r="3566" spans="1:3" x14ac:dyDescent="0.3">
      <c r="A3566" s="1" t="str">
        <f>"724044047"</f>
        <v>724044047</v>
      </c>
      <c r="C3566" s="7">
        <v>1615</v>
      </c>
    </row>
    <row r="3567" spans="1:3" x14ac:dyDescent="0.3">
      <c r="A3567" s="1" t="str">
        <f>"724057035"</f>
        <v>724057035</v>
      </c>
      <c r="C3567" s="7">
        <v>985</v>
      </c>
    </row>
    <row r="3568" spans="1:3" x14ac:dyDescent="0.3">
      <c r="A3568" s="1" t="str">
        <f>"724073048"</f>
        <v>724073048</v>
      </c>
      <c r="C3568" s="7">
        <v>1680</v>
      </c>
    </row>
    <row r="3569" spans="1:3" x14ac:dyDescent="0.3">
      <c r="A3569" s="1" t="str">
        <f>"724081035"</f>
        <v>724081035</v>
      </c>
      <c r="C3569" s="7">
        <v>985</v>
      </c>
    </row>
    <row r="3570" spans="1:3" x14ac:dyDescent="0.3">
      <c r="A3570" s="1" t="str">
        <f>"724102013"</f>
        <v>724102013</v>
      </c>
      <c r="C3570" s="7">
        <v>985</v>
      </c>
    </row>
    <row r="3571" spans="1:3" x14ac:dyDescent="0.3">
      <c r="A3571" s="1" t="str">
        <f>"724102035"</f>
        <v>724102035</v>
      </c>
      <c r="C3571" s="7">
        <v>985</v>
      </c>
    </row>
    <row r="3572" spans="1:3" x14ac:dyDescent="0.3">
      <c r="A3572" s="1" t="str">
        <f>"724104055"</f>
        <v>724104055</v>
      </c>
      <c r="C3572" s="7">
        <v>1090</v>
      </c>
    </row>
    <row r="3573" spans="1:3" x14ac:dyDescent="0.3">
      <c r="A3573" s="1" t="str">
        <f>"724119030"</f>
        <v>724119030</v>
      </c>
      <c r="C3573" s="7">
        <v>1250</v>
      </c>
    </row>
    <row r="3574" spans="1:3" x14ac:dyDescent="0.3">
      <c r="A3574" s="1" t="str">
        <f>"724122035"</f>
        <v>724122035</v>
      </c>
      <c r="C3574" s="7">
        <v>1090</v>
      </c>
    </row>
    <row r="3575" spans="1:3" x14ac:dyDescent="0.3">
      <c r="A3575" s="1" t="str">
        <f>"724146029"</f>
        <v>724146029</v>
      </c>
      <c r="C3575" s="7">
        <v>1600</v>
      </c>
    </row>
    <row r="3576" spans="1:3" x14ac:dyDescent="0.3">
      <c r="A3576" s="1" t="str">
        <f>"724146048"</f>
        <v>724146048</v>
      </c>
      <c r="C3576" s="7">
        <v>1090</v>
      </c>
    </row>
    <row r="3577" spans="1:3" x14ac:dyDescent="0.3">
      <c r="A3577" s="1" t="str">
        <f>"724147048"</f>
        <v>724147048</v>
      </c>
      <c r="C3577" s="7">
        <v>1720</v>
      </c>
    </row>
    <row r="3578" spans="1:3" x14ac:dyDescent="0.3">
      <c r="A3578" s="1" t="str">
        <f>"724209040"</f>
        <v>724209040</v>
      </c>
      <c r="C3578" s="7">
        <v>985</v>
      </c>
    </row>
    <row r="3579" spans="1:3" x14ac:dyDescent="0.3">
      <c r="A3579" s="1" t="str">
        <f>"724225035"</f>
        <v>724225035</v>
      </c>
      <c r="C3579" s="7">
        <v>875</v>
      </c>
    </row>
    <row r="3580" spans="1:3" x14ac:dyDescent="0.3">
      <c r="A3580" s="1" t="str">
        <f>"724226035"</f>
        <v>724226035</v>
      </c>
      <c r="C3580" s="7">
        <v>985</v>
      </c>
    </row>
    <row r="3581" spans="1:3" x14ac:dyDescent="0.3">
      <c r="A3581" s="1" t="str">
        <f>"724227048"</f>
        <v>724227048</v>
      </c>
      <c r="C3581" s="7">
        <v>1615</v>
      </c>
    </row>
    <row r="3582" spans="1:3" x14ac:dyDescent="0.3">
      <c r="A3582" s="1" t="str">
        <f>"724229040"</f>
        <v>724229040</v>
      </c>
      <c r="C3582" s="7">
        <v>985</v>
      </c>
    </row>
    <row r="3583" spans="1:3" x14ac:dyDescent="0.3">
      <c r="A3583" s="1" t="str">
        <f>"724232035"</f>
        <v>724232035</v>
      </c>
      <c r="C3583" s="7">
        <v>1090</v>
      </c>
    </row>
    <row r="3584" spans="1:3" x14ac:dyDescent="0.3">
      <c r="A3584" s="1" t="str">
        <f>"724233048"</f>
        <v>724233048</v>
      </c>
      <c r="C3584" s="7">
        <v>1575</v>
      </c>
    </row>
    <row r="3585" spans="1:3" x14ac:dyDescent="0.3">
      <c r="A3585" s="1" t="str">
        <f>"724235035"</f>
        <v>724235035</v>
      </c>
      <c r="C3585" s="7">
        <v>1090</v>
      </c>
    </row>
    <row r="3586" spans="1:3" x14ac:dyDescent="0.3">
      <c r="A3586" s="1" t="str">
        <f>"724250035"</f>
        <v>724250035</v>
      </c>
      <c r="C3586" s="7">
        <v>985</v>
      </c>
    </row>
    <row r="3587" spans="1:3" x14ac:dyDescent="0.3">
      <c r="A3587" s="1" t="str">
        <f>"724256035"</f>
        <v>724256035</v>
      </c>
      <c r="C3587" s="7">
        <v>1090</v>
      </c>
    </row>
    <row r="3588" spans="1:3" x14ac:dyDescent="0.3">
      <c r="A3588" s="1" t="str">
        <f>"724262048"</f>
        <v>724262048</v>
      </c>
      <c r="C3588" s="7">
        <v>1615</v>
      </c>
    </row>
    <row r="3589" spans="1:3" x14ac:dyDescent="0.3">
      <c r="A3589" s="1" t="str">
        <f>"724305013"</f>
        <v>724305013</v>
      </c>
      <c r="C3589" s="7">
        <v>865</v>
      </c>
    </row>
    <row r="3590" spans="1:3" x14ac:dyDescent="0.3">
      <c r="A3590" s="1" t="str">
        <f>"724305035"</f>
        <v>724305035</v>
      </c>
      <c r="C3590" s="7">
        <v>655</v>
      </c>
    </row>
    <row r="3591" spans="1:3" x14ac:dyDescent="0.3">
      <c r="A3591" s="1" t="str">
        <f>"724309011"</f>
        <v>724309011</v>
      </c>
      <c r="C3591" s="7">
        <v>1240</v>
      </c>
    </row>
    <row r="3592" spans="1:3" x14ac:dyDescent="0.3">
      <c r="A3592" s="1" t="str">
        <f>"724309035"</f>
        <v>724309035</v>
      </c>
      <c r="C3592" s="7">
        <v>830</v>
      </c>
    </row>
    <row r="3593" spans="1:3" x14ac:dyDescent="0.3">
      <c r="A3593" s="1" t="str">
        <f>"724309042"</f>
        <v>724309042</v>
      </c>
      <c r="C3593" s="7">
        <v>2040</v>
      </c>
    </row>
    <row r="3594" spans="1:3" x14ac:dyDescent="0.3">
      <c r="A3594" s="1" t="str">
        <f>"724312048"</f>
        <v>724312048</v>
      </c>
      <c r="C3594" s="7">
        <v>1150</v>
      </c>
    </row>
    <row r="3595" spans="1:3" x14ac:dyDescent="0.3">
      <c r="A3595" s="1" t="str">
        <f>"724407011"</f>
        <v>724407011</v>
      </c>
      <c r="C3595" s="7">
        <v>765</v>
      </c>
    </row>
    <row r="3596" spans="1:3" x14ac:dyDescent="0.3">
      <c r="A3596" s="1" t="str">
        <f>"724416135"</f>
        <v>724416135</v>
      </c>
      <c r="C3596" s="7">
        <v>985</v>
      </c>
    </row>
    <row r="3597" spans="1:3" x14ac:dyDescent="0.3">
      <c r="A3597" s="1" t="str">
        <f>"724416926"</f>
        <v>724416926</v>
      </c>
      <c r="C3597" s="7">
        <v>985</v>
      </c>
    </row>
    <row r="3598" spans="1:3" x14ac:dyDescent="0.3">
      <c r="A3598" s="1" t="str">
        <f>"724428035"</f>
        <v>724428035</v>
      </c>
      <c r="C3598" s="7">
        <v>875</v>
      </c>
    </row>
    <row r="3599" spans="1:3" x14ac:dyDescent="0.3">
      <c r="A3599" s="1" t="str">
        <f>"724428235"</f>
        <v>724428235</v>
      </c>
      <c r="C3599" s="7">
        <v>970</v>
      </c>
    </row>
    <row r="3600" spans="1:3" x14ac:dyDescent="0.3">
      <c r="A3600" s="1" t="str">
        <f>"724431035"</f>
        <v>724431035</v>
      </c>
      <c r="C3600" s="7">
        <v>765</v>
      </c>
    </row>
    <row r="3601" spans="1:3" x14ac:dyDescent="0.3">
      <c r="A3601" s="1" t="str">
        <f>"724431040"</f>
        <v>724431040</v>
      </c>
      <c r="C3601" s="7">
        <v>765</v>
      </c>
    </row>
    <row r="3602" spans="1:3" x14ac:dyDescent="0.3">
      <c r="A3602" s="1" t="str">
        <f>"724433040"</f>
        <v>724433040</v>
      </c>
      <c r="C3602" s="7">
        <v>765</v>
      </c>
    </row>
    <row r="3603" spans="1:3" x14ac:dyDescent="0.3">
      <c r="A3603" s="1" t="str">
        <f>"724442035"</f>
        <v>724442035</v>
      </c>
      <c r="C3603" s="7">
        <v>985</v>
      </c>
    </row>
    <row r="3604" spans="1:3" x14ac:dyDescent="0.3">
      <c r="A3604" s="1" t="str">
        <f>"724445035"</f>
        <v>724445035</v>
      </c>
      <c r="C3604" s="7">
        <v>1250</v>
      </c>
    </row>
    <row r="3605" spans="1:3" x14ac:dyDescent="0.3">
      <c r="A3605" s="1" t="str">
        <f>"724446024"</f>
        <v>724446024</v>
      </c>
      <c r="C3605" s="7">
        <v>2245</v>
      </c>
    </row>
    <row r="3606" spans="1:3" x14ac:dyDescent="0.3">
      <c r="A3606" s="1" t="str">
        <f>"724604035"</f>
        <v>724604035</v>
      </c>
      <c r="C3606" s="7">
        <v>1090</v>
      </c>
    </row>
    <row r="3607" spans="1:3" x14ac:dyDescent="0.3">
      <c r="A3607" s="1" t="str">
        <f>"724612013"</f>
        <v>724612013</v>
      </c>
      <c r="C3607" s="7">
        <v>765</v>
      </c>
    </row>
    <row r="3608" spans="1:3" x14ac:dyDescent="0.3">
      <c r="A3608" s="1" t="str">
        <f>"724619002"</f>
        <v>724619002</v>
      </c>
      <c r="C3608" s="7">
        <v>765</v>
      </c>
    </row>
    <row r="3609" spans="1:3" x14ac:dyDescent="0.3">
      <c r="A3609" s="1" t="str">
        <f>"724625013"</f>
        <v>724625013</v>
      </c>
      <c r="C3609" s="7">
        <v>765</v>
      </c>
    </row>
    <row r="3610" spans="1:3" x14ac:dyDescent="0.3">
      <c r="A3610" s="1" t="str">
        <f>"724628013"</f>
        <v>724628013</v>
      </c>
      <c r="C3610" s="7">
        <v>765</v>
      </c>
    </row>
    <row r="3611" spans="1:3" x14ac:dyDescent="0.3">
      <c r="A3611" s="1" t="str">
        <f>"724633035"</f>
        <v>724633035</v>
      </c>
      <c r="C3611" s="7">
        <v>725</v>
      </c>
    </row>
    <row r="3612" spans="1:3" x14ac:dyDescent="0.3">
      <c r="A3612" s="1" t="str">
        <f>"724650048"</f>
        <v>724650048</v>
      </c>
      <c r="C3612" s="7">
        <v>1615</v>
      </c>
    </row>
    <row r="3613" spans="1:3" x14ac:dyDescent="0.3">
      <c r="A3613" s="1" t="str">
        <f>"724660035"</f>
        <v>724660035</v>
      </c>
      <c r="C3613" s="7">
        <v>1290</v>
      </c>
    </row>
    <row r="3614" spans="1:3" x14ac:dyDescent="0.3">
      <c r="A3614" s="1" t="str">
        <f>"724662035"</f>
        <v>724662035</v>
      </c>
      <c r="C3614" s="7">
        <v>1390</v>
      </c>
    </row>
    <row r="3615" spans="1:3" x14ac:dyDescent="0.3">
      <c r="A3615" s="1" t="str">
        <f>"724714035"</f>
        <v>724714035</v>
      </c>
      <c r="C3615" s="7">
        <v>985</v>
      </c>
    </row>
    <row r="3616" spans="1:3" x14ac:dyDescent="0.3">
      <c r="A3616" s="1" t="str">
        <f>"724720035"</f>
        <v>724720035</v>
      </c>
      <c r="C3616" s="7">
        <v>875</v>
      </c>
    </row>
    <row r="3617" spans="1:3" x14ac:dyDescent="0.3">
      <c r="A3617" s="1" t="str">
        <f>"724720058"</f>
        <v>724720058</v>
      </c>
      <c r="C3617" s="7">
        <v>875</v>
      </c>
    </row>
    <row r="3618" spans="1:3" x14ac:dyDescent="0.3">
      <c r="A3618" s="1" t="str">
        <f>"724724035"</f>
        <v>724724035</v>
      </c>
      <c r="C3618" s="7">
        <v>765</v>
      </c>
    </row>
    <row r="3619" spans="1:3" x14ac:dyDescent="0.3">
      <c r="A3619" s="1" t="str">
        <f>"724730035"</f>
        <v>724730035</v>
      </c>
      <c r="C3619" s="7">
        <v>1090</v>
      </c>
    </row>
    <row r="3620" spans="1:3" x14ac:dyDescent="0.3">
      <c r="A3620" s="1" t="str">
        <f>"724731011"</f>
        <v>724731011</v>
      </c>
      <c r="C3620" s="7">
        <v>875</v>
      </c>
    </row>
    <row r="3621" spans="1:3" x14ac:dyDescent="0.3">
      <c r="A3621" s="1" t="str">
        <f>"724731035"</f>
        <v>724731035</v>
      </c>
      <c r="C3621" s="7">
        <v>800</v>
      </c>
    </row>
    <row r="3622" spans="1:3" x14ac:dyDescent="0.3">
      <c r="A3622" s="1" t="str">
        <f>"724740048"</f>
        <v>724740048</v>
      </c>
      <c r="C3622" s="7">
        <v>1615</v>
      </c>
    </row>
    <row r="3623" spans="1:3" x14ac:dyDescent="0.3">
      <c r="A3623" s="1" t="str">
        <f>"724750035"</f>
        <v>724750035</v>
      </c>
      <c r="C3623" s="7">
        <v>1090</v>
      </c>
    </row>
    <row r="3624" spans="1:3" x14ac:dyDescent="0.3">
      <c r="A3624" s="1" t="str">
        <f>"724804030"</f>
        <v>724804030</v>
      </c>
      <c r="C3624" s="7">
        <v>1300</v>
      </c>
    </row>
    <row r="3625" spans="1:3" x14ac:dyDescent="0.3">
      <c r="A3625" s="1" t="str">
        <f>"724804048"</f>
        <v>724804048</v>
      </c>
      <c r="C3625" s="7">
        <v>1050</v>
      </c>
    </row>
    <row r="3626" spans="1:3" x14ac:dyDescent="0.3">
      <c r="A3626" s="1" t="str">
        <f>"724805030"</f>
        <v>724805030</v>
      </c>
      <c r="C3626" s="7">
        <v>1825</v>
      </c>
    </row>
    <row r="3627" spans="1:3" x14ac:dyDescent="0.3">
      <c r="A3627" s="1" t="str">
        <f>"724906035"</f>
        <v>724906035</v>
      </c>
      <c r="C3627" s="7">
        <v>875</v>
      </c>
    </row>
    <row r="3628" spans="1:3" x14ac:dyDescent="0.3">
      <c r="A3628" s="1" t="str">
        <f>"724906935"</f>
        <v>724906935</v>
      </c>
      <c r="C3628" s="7">
        <v>875</v>
      </c>
    </row>
    <row r="3629" spans="1:3" x14ac:dyDescent="0.3">
      <c r="A3629" s="1" t="str">
        <f>"724907035"</f>
        <v>724907035</v>
      </c>
      <c r="C3629" s="7">
        <v>985</v>
      </c>
    </row>
    <row r="3630" spans="1:3" x14ac:dyDescent="0.3">
      <c r="A3630" s="1" t="str">
        <f>"724930026"</f>
        <v>724930026</v>
      </c>
      <c r="C3630" s="7">
        <v>875</v>
      </c>
    </row>
    <row r="3631" spans="1:3" x14ac:dyDescent="0.3">
      <c r="A3631" s="1" t="str">
        <f>"724930035"</f>
        <v>724930035</v>
      </c>
      <c r="C3631" s="7">
        <v>875</v>
      </c>
    </row>
    <row r="3632" spans="1:3" x14ac:dyDescent="0.3">
      <c r="A3632" s="1" t="str">
        <f>"724931035"</f>
        <v>724931035</v>
      </c>
      <c r="C3632" s="7">
        <v>765</v>
      </c>
    </row>
    <row r="3633" spans="1:3" x14ac:dyDescent="0.3">
      <c r="A3633" s="1" t="str">
        <f>"724956035"</f>
        <v>724956035</v>
      </c>
      <c r="C3633" s="7">
        <v>1000</v>
      </c>
    </row>
    <row r="3634" spans="1:3" x14ac:dyDescent="0.3">
      <c r="A3634" s="1" t="str">
        <f>"724957035"</f>
        <v>724957035</v>
      </c>
      <c r="C3634" s="7">
        <v>765</v>
      </c>
    </row>
    <row r="3635" spans="1:3" x14ac:dyDescent="0.3">
      <c r="A3635" s="1" t="str">
        <f>"724962035"</f>
        <v>724962035</v>
      </c>
      <c r="C3635" s="7">
        <v>1240</v>
      </c>
    </row>
    <row r="3636" spans="1:3" x14ac:dyDescent="0.3">
      <c r="A3636" s="1" t="str">
        <f>"724989035"</f>
        <v>724989035</v>
      </c>
      <c r="C3636" s="7">
        <v>935</v>
      </c>
    </row>
    <row r="3637" spans="1:3" x14ac:dyDescent="0.3">
      <c r="A3637" s="1" t="str">
        <f>"725106035"</f>
        <v>725106035</v>
      </c>
      <c r="C3637" s="7">
        <v>875</v>
      </c>
    </row>
    <row r="3638" spans="1:3" x14ac:dyDescent="0.3">
      <c r="A3638" s="1" t="str">
        <f>"725112035"</f>
        <v>725112035</v>
      </c>
      <c r="C3638" s="7">
        <v>1090</v>
      </c>
    </row>
    <row r="3639" spans="1:3" x14ac:dyDescent="0.3">
      <c r="A3639" s="1" t="str">
        <f>"725123048"</f>
        <v>725123048</v>
      </c>
      <c r="C3639" s="7">
        <v>1090</v>
      </c>
    </row>
    <row r="3640" spans="1:3" x14ac:dyDescent="0.3">
      <c r="A3640" s="1" t="str">
        <f>"725125037"</f>
        <v>725125037</v>
      </c>
      <c r="C3640" s="7">
        <v>2455</v>
      </c>
    </row>
    <row r="3641" spans="1:3" x14ac:dyDescent="0.3">
      <c r="A3641" s="1" t="str">
        <f>"725127035"</f>
        <v>725127035</v>
      </c>
      <c r="C3641" s="7">
        <v>765</v>
      </c>
    </row>
    <row r="3642" spans="1:3" x14ac:dyDescent="0.3">
      <c r="A3642" s="1" t="str">
        <f>"725134048"</f>
        <v>725134048</v>
      </c>
      <c r="C3642" s="7">
        <v>1090</v>
      </c>
    </row>
    <row r="3643" spans="1:3" x14ac:dyDescent="0.3">
      <c r="A3643" s="1" t="str">
        <f>"725137035"</f>
        <v>725137035</v>
      </c>
      <c r="C3643" s="7">
        <v>1090</v>
      </c>
    </row>
    <row r="3644" spans="1:3" x14ac:dyDescent="0.3">
      <c r="A3644" s="1" t="str">
        <f>"725140035"</f>
        <v>725140035</v>
      </c>
      <c r="C3644" s="7">
        <v>765</v>
      </c>
    </row>
    <row r="3645" spans="1:3" x14ac:dyDescent="0.3">
      <c r="A3645" s="1" t="str">
        <f>"725156035"</f>
        <v>725156035</v>
      </c>
      <c r="C3645" s="7">
        <v>875</v>
      </c>
    </row>
    <row r="3646" spans="1:3" x14ac:dyDescent="0.3">
      <c r="A3646" s="1" t="str">
        <f>"725156135"</f>
        <v>725156135</v>
      </c>
      <c r="C3646" s="7">
        <v>1090</v>
      </c>
    </row>
    <row r="3647" spans="1:3" x14ac:dyDescent="0.3">
      <c r="A3647" s="1" t="str">
        <f>"725156948"</f>
        <v>725156948</v>
      </c>
      <c r="C3647" s="7">
        <v>1090</v>
      </c>
    </row>
    <row r="3648" spans="1:3" x14ac:dyDescent="0.3">
      <c r="A3648" s="1" t="str">
        <f>"725158035"</f>
        <v>725158035</v>
      </c>
      <c r="C3648" s="7">
        <v>985</v>
      </c>
    </row>
    <row r="3649" spans="1:3" x14ac:dyDescent="0.3">
      <c r="A3649" s="1" t="str">
        <f>"725172035"</f>
        <v>725172035</v>
      </c>
      <c r="C3649" s="7">
        <v>1090</v>
      </c>
    </row>
    <row r="3650" spans="1:3" x14ac:dyDescent="0.3">
      <c r="A3650" s="1" t="str">
        <f>"725175048"</f>
        <v>725175048</v>
      </c>
      <c r="C3650" s="7">
        <v>1350</v>
      </c>
    </row>
    <row r="3651" spans="1:3" x14ac:dyDescent="0.3">
      <c r="A3651" s="1" t="str">
        <f>"725515035"</f>
        <v>725515035</v>
      </c>
      <c r="C3651" s="7">
        <v>875</v>
      </c>
    </row>
    <row r="3652" spans="1:3" x14ac:dyDescent="0.3">
      <c r="A3652" s="1" t="str">
        <f>"725524035"</f>
        <v>725524035</v>
      </c>
      <c r="C3652" s="7">
        <v>985</v>
      </c>
    </row>
    <row r="3653" spans="1:3" x14ac:dyDescent="0.3">
      <c r="A3653" s="1" t="str">
        <f>"725559040"</f>
        <v>725559040</v>
      </c>
      <c r="C3653" s="7">
        <v>765</v>
      </c>
    </row>
    <row r="3654" spans="1:3" x14ac:dyDescent="0.3">
      <c r="A3654" s="1" t="str">
        <f>"725577024"</f>
        <v>725577024</v>
      </c>
      <c r="C3654" s="7">
        <v>1510</v>
      </c>
    </row>
    <row r="3655" spans="1:3" x14ac:dyDescent="0.3">
      <c r="A3655" s="1" t="str">
        <f>"725577035"</f>
        <v>725577035</v>
      </c>
      <c r="C3655" s="7">
        <v>875</v>
      </c>
    </row>
    <row r="3656" spans="1:3" x14ac:dyDescent="0.3">
      <c r="A3656" s="1" t="str">
        <f>"726202048"</f>
        <v>726202048</v>
      </c>
      <c r="C3656" s="7">
        <v>1720</v>
      </c>
    </row>
    <row r="3657" spans="1:3" x14ac:dyDescent="0.3">
      <c r="A3657" s="1" t="str">
        <f>"726212048"</f>
        <v>726212048</v>
      </c>
      <c r="C3657" s="7">
        <v>1405</v>
      </c>
    </row>
    <row r="3658" spans="1:3" x14ac:dyDescent="0.3">
      <c r="A3658" s="1" t="str">
        <f>"726214004"</f>
        <v>726214004</v>
      </c>
      <c r="C3658" s="7">
        <v>765</v>
      </c>
    </row>
    <row r="3659" spans="1:3" x14ac:dyDescent="0.3">
      <c r="A3659" s="1" t="str">
        <f>"726301035"</f>
        <v>726301035</v>
      </c>
      <c r="C3659" s="7">
        <v>1090</v>
      </c>
    </row>
    <row r="3660" spans="1:3" x14ac:dyDescent="0.3">
      <c r="A3660" s="1" t="str">
        <f>"726301048"</f>
        <v>726301048</v>
      </c>
      <c r="C3660" s="7">
        <v>1090</v>
      </c>
    </row>
    <row r="3661" spans="1:3" x14ac:dyDescent="0.3">
      <c r="A3661" s="1" t="str">
        <f>"726302035"</f>
        <v>726302035</v>
      </c>
      <c r="C3661" s="7">
        <v>985</v>
      </c>
    </row>
    <row r="3662" spans="1:3" x14ac:dyDescent="0.3">
      <c r="A3662" s="1" t="str">
        <f>"726303035"</f>
        <v>726303035</v>
      </c>
      <c r="C3662" s="7">
        <v>985</v>
      </c>
    </row>
    <row r="3663" spans="1:3" x14ac:dyDescent="0.3">
      <c r="A3663" s="1" t="str">
        <f>"726304035"</f>
        <v>726304035</v>
      </c>
      <c r="C3663" s="7">
        <v>1090</v>
      </c>
    </row>
    <row r="3664" spans="1:3" x14ac:dyDescent="0.3">
      <c r="A3664" s="1" t="str">
        <f>"726307035"</f>
        <v>726307035</v>
      </c>
      <c r="C3664" s="7">
        <v>1090</v>
      </c>
    </row>
    <row r="3665" spans="1:3" x14ac:dyDescent="0.3">
      <c r="A3665" s="1" t="str">
        <f>"726307948"</f>
        <v>726307948</v>
      </c>
      <c r="C3665" s="7">
        <v>1090</v>
      </c>
    </row>
    <row r="3666" spans="1:3" x14ac:dyDescent="0.3">
      <c r="A3666" s="1" t="str">
        <f>"726308035"</f>
        <v>726308035</v>
      </c>
      <c r="C3666" s="7">
        <v>850</v>
      </c>
    </row>
    <row r="3667" spans="1:3" x14ac:dyDescent="0.3">
      <c r="A3667" s="1" t="str">
        <f>"726401097"</f>
        <v>726401097</v>
      </c>
      <c r="C3667" s="7">
        <v>1160</v>
      </c>
    </row>
    <row r="3668" spans="1:3" x14ac:dyDescent="0.3">
      <c r="A3668" s="1" t="str">
        <f>"726425248"</f>
        <v>726425248</v>
      </c>
      <c r="C3668" s="7">
        <v>875</v>
      </c>
    </row>
    <row r="3669" spans="1:3" x14ac:dyDescent="0.3">
      <c r="A3669" s="1" t="str">
        <f>"726425279"</f>
        <v>726425279</v>
      </c>
      <c r="C3669" s="7">
        <v>1050</v>
      </c>
    </row>
    <row r="3670" spans="1:3" x14ac:dyDescent="0.3">
      <c r="A3670" s="1" t="str">
        <f>"726432079"</f>
        <v>726432079</v>
      </c>
      <c r="C3670" s="7">
        <v>1405</v>
      </c>
    </row>
    <row r="3671" spans="1:3" x14ac:dyDescent="0.3">
      <c r="A3671" s="1" t="str">
        <f>"726434035"</f>
        <v>726434035</v>
      </c>
      <c r="C3671" s="7">
        <v>875</v>
      </c>
    </row>
    <row r="3672" spans="1:3" x14ac:dyDescent="0.3">
      <c r="A3672" s="1" t="str">
        <f>"726435035"</f>
        <v>726435035</v>
      </c>
      <c r="C3672" s="7">
        <v>985</v>
      </c>
    </row>
    <row r="3673" spans="1:3" x14ac:dyDescent="0.3">
      <c r="A3673" s="1" t="str">
        <f>"726438035"</f>
        <v>726438035</v>
      </c>
      <c r="C3673" s="7">
        <v>970</v>
      </c>
    </row>
    <row r="3674" spans="1:3" x14ac:dyDescent="0.3">
      <c r="A3674" s="1" t="str">
        <f>"726444079"</f>
        <v>726444079</v>
      </c>
      <c r="C3674" s="7">
        <v>1240</v>
      </c>
    </row>
    <row r="3675" spans="1:3" x14ac:dyDescent="0.3">
      <c r="A3675" s="1" t="str">
        <f>"726444097"</f>
        <v>726444097</v>
      </c>
      <c r="C3675" s="7">
        <v>1240</v>
      </c>
    </row>
    <row r="3676" spans="1:3" x14ac:dyDescent="0.3">
      <c r="A3676" s="1" t="str">
        <f>"726449035"</f>
        <v>726449035</v>
      </c>
      <c r="C3676" s="7">
        <v>985</v>
      </c>
    </row>
    <row r="3677" spans="1:3" x14ac:dyDescent="0.3">
      <c r="A3677" s="1" t="str">
        <f>"726449135"</f>
        <v>726449135</v>
      </c>
      <c r="C3677" s="7">
        <v>985</v>
      </c>
    </row>
    <row r="3678" spans="1:3" x14ac:dyDescent="0.3">
      <c r="A3678" s="1" t="str">
        <f>"726449235"</f>
        <v>726449235</v>
      </c>
      <c r="C3678" s="7">
        <v>935</v>
      </c>
    </row>
    <row r="3679" spans="1:3" x14ac:dyDescent="0.3">
      <c r="A3679" s="1" t="str">
        <f>"726451079"</f>
        <v>726451079</v>
      </c>
      <c r="C3679" s="7">
        <v>1290</v>
      </c>
    </row>
    <row r="3680" spans="1:3" x14ac:dyDescent="0.3">
      <c r="A3680" s="1" t="str">
        <f>"726470079"</f>
        <v>726470079</v>
      </c>
      <c r="C3680" s="7">
        <v>1510</v>
      </c>
    </row>
    <row r="3681" spans="1:3" x14ac:dyDescent="0.3">
      <c r="A3681" s="1" t="str">
        <f>"726471079"</f>
        <v>726471079</v>
      </c>
      <c r="C3681" s="7">
        <v>725</v>
      </c>
    </row>
    <row r="3682" spans="1:3" x14ac:dyDescent="0.3">
      <c r="A3682" s="1" t="str">
        <f>"726471097"</f>
        <v>726471097</v>
      </c>
      <c r="C3682" s="7">
        <v>725</v>
      </c>
    </row>
    <row r="3683" spans="1:3" x14ac:dyDescent="0.3">
      <c r="A3683" s="1" t="str">
        <f>"726474079"</f>
        <v>726474079</v>
      </c>
      <c r="C3683" s="7">
        <v>1510</v>
      </c>
    </row>
    <row r="3684" spans="1:3" x14ac:dyDescent="0.3">
      <c r="A3684" s="1" t="str">
        <f>"726486097"</f>
        <v>726486097</v>
      </c>
      <c r="C3684" s="7">
        <v>1440</v>
      </c>
    </row>
    <row r="3685" spans="1:3" x14ac:dyDescent="0.3">
      <c r="A3685" s="1" t="str">
        <f>"726488035"</f>
        <v>726488035</v>
      </c>
      <c r="C3685" s="7">
        <v>765</v>
      </c>
    </row>
    <row r="3686" spans="1:3" x14ac:dyDescent="0.3">
      <c r="A3686" s="1" t="str">
        <f>"726489079"</f>
        <v>726489079</v>
      </c>
      <c r="C3686" s="7">
        <v>1240</v>
      </c>
    </row>
    <row r="3687" spans="1:3" x14ac:dyDescent="0.3">
      <c r="A3687" s="1" t="str">
        <f>"726501035"</f>
        <v>726501035</v>
      </c>
      <c r="C3687" s="7">
        <v>1000</v>
      </c>
    </row>
    <row r="3688" spans="1:3" x14ac:dyDescent="0.3">
      <c r="A3688" s="1" t="str">
        <f>"726501079"</f>
        <v>726501079</v>
      </c>
      <c r="C3688" s="7">
        <v>1195</v>
      </c>
    </row>
    <row r="3689" spans="1:3" x14ac:dyDescent="0.3">
      <c r="A3689" s="1" t="str">
        <f>"726600035"</f>
        <v>726600035</v>
      </c>
      <c r="C3689" s="7">
        <v>1650</v>
      </c>
    </row>
    <row r="3690" spans="1:3" x14ac:dyDescent="0.3">
      <c r="A3690" s="1" t="str">
        <f>"726603040"</f>
        <v>726603040</v>
      </c>
      <c r="C3690" s="7">
        <v>765</v>
      </c>
    </row>
    <row r="3691" spans="1:3" x14ac:dyDescent="0.3">
      <c r="A3691" s="1" t="str">
        <f>"726605040"</f>
        <v>726605040</v>
      </c>
      <c r="C3691" s="7">
        <v>765</v>
      </c>
    </row>
    <row r="3692" spans="1:3" x14ac:dyDescent="0.3">
      <c r="A3692" s="1" t="str">
        <f>"726607079"</f>
        <v>726607079</v>
      </c>
      <c r="C3692" s="7">
        <v>1440</v>
      </c>
    </row>
    <row r="3693" spans="1:3" x14ac:dyDescent="0.3">
      <c r="A3693" s="1" t="str">
        <f>"726610052"</f>
        <v>726610052</v>
      </c>
      <c r="C3693" s="7">
        <v>4440</v>
      </c>
    </row>
    <row r="3694" spans="1:3" x14ac:dyDescent="0.3">
      <c r="A3694" s="1" t="str">
        <f>"726614035"</f>
        <v>726614035</v>
      </c>
      <c r="C3694" s="7">
        <v>765</v>
      </c>
    </row>
    <row r="3695" spans="1:3" x14ac:dyDescent="0.3">
      <c r="A3695" s="1" t="str">
        <f>"726618035"</f>
        <v>726618035</v>
      </c>
      <c r="C3695" s="7">
        <v>765</v>
      </c>
    </row>
    <row r="3696" spans="1:3" x14ac:dyDescent="0.3">
      <c r="A3696" s="1" t="str">
        <f>"726618079"</f>
        <v>726618079</v>
      </c>
      <c r="C3696" s="7">
        <v>1720</v>
      </c>
    </row>
    <row r="3697" spans="1:3" x14ac:dyDescent="0.3">
      <c r="A3697" s="1" t="str">
        <f>"726622035"</f>
        <v>726622035</v>
      </c>
      <c r="C3697" s="7">
        <v>765</v>
      </c>
    </row>
    <row r="3698" spans="1:3" x14ac:dyDescent="0.3">
      <c r="A3698" s="1" t="str">
        <f>"726626097"</f>
        <v>726626097</v>
      </c>
      <c r="C3698" s="7">
        <v>1300</v>
      </c>
    </row>
    <row r="3699" spans="1:3" x14ac:dyDescent="0.3">
      <c r="A3699" s="1" t="str">
        <f>"726627279"</f>
        <v>726627279</v>
      </c>
      <c r="C3699" s="7">
        <v>1140</v>
      </c>
    </row>
    <row r="3700" spans="1:3" x14ac:dyDescent="0.3">
      <c r="A3700" s="1" t="str">
        <f>"726627297"</f>
        <v>726627297</v>
      </c>
      <c r="C3700" s="7">
        <v>1175</v>
      </c>
    </row>
    <row r="3701" spans="1:3" x14ac:dyDescent="0.3">
      <c r="A3701" s="1" t="str">
        <f>"726629035"</f>
        <v>726629035</v>
      </c>
      <c r="C3701" s="7">
        <v>765</v>
      </c>
    </row>
    <row r="3702" spans="1:3" x14ac:dyDescent="0.3">
      <c r="A3702" s="1" t="str">
        <f>"726629052"</f>
        <v>726629052</v>
      </c>
      <c r="C3702" s="7">
        <v>985</v>
      </c>
    </row>
    <row r="3703" spans="1:3" x14ac:dyDescent="0.3">
      <c r="A3703" s="1" t="str">
        <f>"726631135"</f>
        <v>726631135</v>
      </c>
      <c r="C3703" s="7">
        <v>935</v>
      </c>
    </row>
    <row r="3704" spans="1:3" x14ac:dyDescent="0.3">
      <c r="A3704" s="1" t="str">
        <f>"726634035"</f>
        <v>726634035</v>
      </c>
      <c r="C3704" s="7">
        <v>985</v>
      </c>
    </row>
    <row r="3705" spans="1:3" x14ac:dyDescent="0.3">
      <c r="A3705" s="1" t="str">
        <f>"726637035"</f>
        <v>726637035</v>
      </c>
      <c r="C3705" s="7">
        <v>875</v>
      </c>
    </row>
    <row r="3706" spans="1:3" x14ac:dyDescent="0.3">
      <c r="A3706" s="1" t="str">
        <f>"726642079"</f>
        <v>726642079</v>
      </c>
      <c r="C3706" s="7">
        <v>1510</v>
      </c>
    </row>
    <row r="3707" spans="1:3" x14ac:dyDescent="0.3">
      <c r="A3707" s="1" t="str">
        <f>"726646035"</f>
        <v>726646035</v>
      </c>
      <c r="C3707" s="7">
        <v>765</v>
      </c>
    </row>
    <row r="3708" spans="1:3" x14ac:dyDescent="0.3">
      <c r="A3708" s="1" t="str">
        <f>"726646061"</f>
        <v>726646061</v>
      </c>
      <c r="C3708" s="7">
        <v>1510</v>
      </c>
    </row>
    <row r="3709" spans="1:3" x14ac:dyDescent="0.3">
      <c r="A3709" s="1" t="str">
        <f>"726648079"</f>
        <v>726648079</v>
      </c>
      <c r="C3709" s="7">
        <v>1405</v>
      </c>
    </row>
    <row r="3710" spans="1:3" x14ac:dyDescent="0.3">
      <c r="A3710" s="1" t="str">
        <f>"726648197"</f>
        <v>726648197</v>
      </c>
      <c r="C3710" s="7">
        <v>1405</v>
      </c>
    </row>
    <row r="3711" spans="1:3" x14ac:dyDescent="0.3">
      <c r="A3711" s="1" t="str">
        <f>"726651035"</f>
        <v>726651035</v>
      </c>
      <c r="C3711" s="7">
        <v>875</v>
      </c>
    </row>
    <row r="3712" spans="1:3" x14ac:dyDescent="0.3">
      <c r="A3712" s="1" t="str">
        <f>"726652035"</f>
        <v>726652035</v>
      </c>
      <c r="C3712" s="7">
        <v>985</v>
      </c>
    </row>
    <row r="3713" spans="1:3" x14ac:dyDescent="0.3">
      <c r="A3713" s="1" t="str">
        <f>"726656035"</f>
        <v>726656035</v>
      </c>
      <c r="C3713" s="7">
        <v>935</v>
      </c>
    </row>
    <row r="3714" spans="1:3" x14ac:dyDescent="0.3">
      <c r="A3714" s="1" t="str">
        <f>"726657035"</f>
        <v>726657035</v>
      </c>
      <c r="C3714" s="7">
        <v>985</v>
      </c>
    </row>
    <row r="3715" spans="1:3" x14ac:dyDescent="0.3">
      <c r="A3715" s="1" t="str">
        <f>"726658035"</f>
        <v>726658035</v>
      </c>
      <c r="C3715" s="7">
        <v>935</v>
      </c>
    </row>
    <row r="3716" spans="1:3" x14ac:dyDescent="0.3">
      <c r="A3716" s="1" t="str">
        <f>"726661079"</f>
        <v>726661079</v>
      </c>
      <c r="C3716" s="7">
        <v>985</v>
      </c>
    </row>
    <row r="3717" spans="1:3" x14ac:dyDescent="0.3">
      <c r="A3717" s="1" t="str">
        <f>"726661979"</f>
        <v>726661979</v>
      </c>
      <c r="C3717" s="7">
        <v>1405</v>
      </c>
    </row>
    <row r="3718" spans="1:3" x14ac:dyDescent="0.3">
      <c r="A3718" s="1" t="str">
        <f>"726661997"</f>
        <v>726661997</v>
      </c>
      <c r="C3718" s="7">
        <v>1405</v>
      </c>
    </row>
    <row r="3719" spans="1:3" x14ac:dyDescent="0.3">
      <c r="A3719" s="1" t="str">
        <f>"726663035"</f>
        <v>726663035</v>
      </c>
      <c r="C3719" s="7">
        <v>970</v>
      </c>
    </row>
    <row r="3720" spans="1:3" x14ac:dyDescent="0.3">
      <c r="A3720" s="1" t="str">
        <f>"726665079"</f>
        <v>726665079</v>
      </c>
      <c r="C3720" s="7">
        <v>1405</v>
      </c>
    </row>
    <row r="3721" spans="1:3" x14ac:dyDescent="0.3">
      <c r="A3721" s="1" t="str">
        <f>"726666035"</f>
        <v>726666035</v>
      </c>
      <c r="C3721" s="7">
        <v>1440</v>
      </c>
    </row>
    <row r="3722" spans="1:3" x14ac:dyDescent="0.3">
      <c r="A3722" s="1" t="str">
        <f>"726666135"</f>
        <v>726666135</v>
      </c>
      <c r="C3722" s="7">
        <v>1440</v>
      </c>
    </row>
    <row r="3723" spans="1:3" x14ac:dyDescent="0.3">
      <c r="A3723" s="1" t="str">
        <f>"726671035"</f>
        <v>726671035</v>
      </c>
      <c r="C3723" s="7">
        <v>875</v>
      </c>
    </row>
    <row r="3724" spans="1:3" x14ac:dyDescent="0.3">
      <c r="A3724" s="1" t="str">
        <f>"726671079"</f>
        <v>726671079</v>
      </c>
      <c r="C3724" s="7">
        <v>1510</v>
      </c>
    </row>
    <row r="3725" spans="1:3" x14ac:dyDescent="0.3">
      <c r="A3725" s="1" t="str">
        <f>"726674035"</f>
        <v>726674035</v>
      </c>
      <c r="C3725" s="7">
        <v>985</v>
      </c>
    </row>
    <row r="3726" spans="1:3" x14ac:dyDescent="0.3">
      <c r="A3726" s="1" t="str">
        <f>"726677079"</f>
        <v>726677079</v>
      </c>
      <c r="C3726" s="7">
        <v>1405</v>
      </c>
    </row>
    <row r="3727" spans="1:3" x14ac:dyDescent="0.3">
      <c r="A3727" s="1" t="str">
        <f>"726677097"</f>
        <v>726677097</v>
      </c>
      <c r="C3727" s="7">
        <v>1405</v>
      </c>
    </row>
    <row r="3728" spans="1:3" x14ac:dyDescent="0.3">
      <c r="A3728" s="1" t="str">
        <f>"726679079"</f>
        <v>726679079</v>
      </c>
      <c r="C3728" s="7">
        <v>1350</v>
      </c>
    </row>
    <row r="3729" spans="1:3" x14ac:dyDescent="0.3">
      <c r="A3729" s="1" t="str">
        <f>"726679097"</f>
        <v>726679097</v>
      </c>
      <c r="C3729" s="7">
        <v>1200</v>
      </c>
    </row>
    <row r="3730" spans="1:3" x14ac:dyDescent="0.3">
      <c r="A3730" s="1" t="str">
        <f>"726683035"</f>
        <v>726683035</v>
      </c>
      <c r="C3730" s="7">
        <v>1000</v>
      </c>
    </row>
    <row r="3731" spans="1:3" x14ac:dyDescent="0.3">
      <c r="A3731" s="1" t="str">
        <f>"726688135"</f>
        <v>726688135</v>
      </c>
      <c r="C3731" s="7">
        <v>935</v>
      </c>
    </row>
    <row r="3732" spans="1:3" x14ac:dyDescent="0.3">
      <c r="A3732" s="1" t="str">
        <f>"726692135"</f>
        <v>726692135</v>
      </c>
      <c r="C3732" s="7">
        <v>970</v>
      </c>
    </row>
    <row r="3733" spans="1:3" x14ac:dyDescent="0.3">
      <c r="A3733" s="1" t="str">
        <f>"726696035"</f>
        <v>726696035</v>
      </c>
      <c r="C3733" s="7">
        <v>1090</v>
      </c>
    </row>
    <row r="3734" spans="1:3" x14ac:dyDescent="0.3">
      <c r="A3734" s="1" t="str">
        <f>"726696048"</f>
        <v>726696048</v>
      </c>
      <c r="C3734" s="7">
        <v>1090</v>
      </c>
    </row>
    <row r="3735" spans="1:3" x14ac:dyDescent="0.3">
      <c r="A3735" s="1" t="str">
        <f>"726696079"</f>
        <v>726696079</v>
      </c>
      <c r="C3735" s="7">
        <v>1290</v>
      </c>
    </row>
    <row r="3736" spans="1:3" x14ac:dyDescent="0.3">
      <c r="A3736" s="1" t="str">
        <f>"726705030"</f>
        <v>726705030</v>
      </c>
      <c r="C3736" s="7">
        <v>1195</v>
      </c>
    </row>
    <row r="3737" spans="1:3" x14ac:dyDescent="0.3">
      <c r="A3737" s="1" t="str">
        <f>"726708035"</f>
        <v>726708035</v>
      </c>
      <c r="C3737" s="7">
        <v>985</v>
      </c>
    </row>
    <row r="3738" spans="1:3" x14ac:dyDescent="0.3">
      <c r="A3738" s="1" t="str">
        <f>"726710011"</f>
        <v>726710011</v>
      </c>
      <c r="C3738" s="7">
        <v>985</v>
      </c>
    </row>
    <row r="3739" spans="1:3" x14ac:dyDescent="0.3">
      <c r="A3739" s="1" t="str">
        <f>"726710035"</f>
        <v>726710035</v>
      </c>
      <c r="C3739" s="7">
        <v>985</v>
      </c>
    </row>
    <row r="3740" spans="1:3" x14ac:dyDescent="0.3">
      <c r="A3740" s="1" t="str">
        <f>"726717035"</f>
        <v>726717035</v>
      </c>
      <c r="C3740" s="7">
        <v>1440</v>
      </c>
    </row>
    <row r="3741" spans="1:3" x14ac:dyDescent="0.3">
      <c r="A3741" s="1" t="str">
        <f>"726719035"</f>
        <v>726719035</v>
      </c>
      <c r="C3741" s="7">
        <v>1300</v>
      </c>
    </row>
    <row r="3742" spans="1:3" x14ac:dyDescent="0.3">
      <c r="A3742" s="1" t="str">
        <f>"726726024"</f>
        <v>726726024</v>
      </c>
      <c r="C3742" s="7">
        <v>2350</v>
      </c>
    </row>
    <row r="3743" spans="1:3" x14ac:dyDescent="0.3">
      <c r="A3743" s="1" t="str">
        <f>"726726035"</f>
        <v>726726035</v>
      </c>
      <c r="C3743" s="7">
        <v>985</v>
      </c>
    </row>
    <row r="3744" spans="1:3" x14ac:dyDescent="0.3">
      <c r="A3744" s="1" t="str">
        <f>"726727035"</f>
        <v>726727035</v>
      </c>
      <c r="C3744" s="7">
        <v>875</v>
      </c>
    </row>
    <row r="3745" spans="1:3" x14ac:dyDescent="0.3">
      <c r="A3745" s="1" t="str">
        <f>"726745035"</f>
        <v>726745035</v>
      </c>
      <c r="C3745" s="7">
        <v>985</v>
      </c>
    </row>
    <row r="3746" spans="1:3" x14ac:dyDescent="0.3">
      <c r="A3746" s="1" t="str">
        <f>"726745135"</f>
        <v>726745135</v>
      </c>
      <c r="C3746" s="7">
        <v>935</v>
      </c>
    </row>
    <row r="3747" spans="1:3" x14ac:dyDescent="0.3">
      <c r="A3747" s="1" t="str">
        <f>"726761002"</f>
        <v>726761002</v>
      </c>
      <c r="C3747" s="7">
        <v>765</v>
      </c>
    </row>
    <row r="3748" spans="1:3" x14ac:dyDescent="0.3">
      <c r="A3748" s="1" t="str">
        <f>"726761035"</f>
        <v>726761035</v>
      </c>
      <c r="C3748" s="7">
        <v>765</v>
      </c>
    </row>
    <row r="3749" spans="1:3" x14ac:dyDescent="0.3">
      <c r="A3749" s="1" t="str">
        <f>"726762002"</f>
        <v>726762002</v>
      </c>
      <c r="C3749" s="7">
        <v>765</v>
      </c>
    </row>
    <row r="3750" spans="1:3" x14ac:dyDescent="0.3">
      <c r="A3750" s="1" t="str">
        <f>"726767035"</f>
        <v>726767035</v>
      </c>
      <c r="C3750" s="7">
        <v>765</v>
      </c>
    </row>
    <row r="3751" spans="1:3" x14ac:dyDescent="0.3">
      <c r="A3751" s="1" t="str">
        <f>"726771035"</f>
        <v>726771035</v>
      </c>
      <c r="C3751" s="7">
        <v>985</v>
      </c>
    </row>
    <row r="3752" spans="1:3" x14ac:dyDescent="0.3">
      <c r="A3752" s="1" t="str">
        <f>"726776035"</f>
        <v>726776035</v>
      </c>
      <c r="C3752" s="7">
        <v>765</v>
      </c>
    </row>
    <row r="3753" spans="1:3" x14ac:dyDescent="0.3">
      <c r="A3753" s="1" t="str">
        <f>"726777040"</f>
        <v>726777040</v>
      </c>
      <c r="C3753" s="7">
        <v>765</v>
      </c>
    </row>
    <row r="3754" spans="1:3" x14ac:dyDescent="0.3">
      <c r="A3754" s="1" t="str">
        <f>"726791035"</f>
        <v>726791035</v>
      </c>
      <c r="C3754" s="7">
        <v>1090</v>
      </c>
    </row>
    <row r="3755" spans="1:3" x14ac:dyDescent="0.3">
      <c r="A3755" s="1" t="str">
        <f>"726799035"</f>
        <v>726799035</v>
      </c>
      <c r="C3755" s="7">
        <v>1240</v>
      </c>
    </row>
    <row r="3756" spans="1:3" x14ac:dyDescent="0.3">
      <c r="A3756" s="1" t="str">
        <f>"726804035"</f>
        <v>726804035</v>
      </c>
      <c r="C3756" s="7">
        <v>1250</v>
      </c>
    </row>
    <row r="3757" spans="1:3" x14ac:dyDescent="0.3">
      <c r="A3757" s="1" t="str">
        <f>"726805035"</f>
        <v>726805035</v>
      </c>
      <c r="C3757" s="7">
        <v>1290</v>
      </c>
    </row>
    <row r="3758" spans="1:3" x14ac:dyDescent="0.3">
      <c r="A3758" s="1" t="str">
        <f>"726809048"</f>
        <v>726809048</v>
      </c>
      <c r="C3758" s="7">
        <v>1400</v>
      </c>
    </row>
    <row r="3759" spans="1:3" x14ac:dyDescent="0.3">
      <c r="A3759" s="1" t="str">
        <f>"727001035"</f>
        <v>727001035</v>
      </c>
      <c r="C3759" s="7">
        <v>1350</v>
      </c>
    </row>
    <row r="3760" spans="1:3" x14ac:dyDescent="0.3">
      <c r="A3760" s="1" t="str">
        <f>"727403048"</f>
        <v>727403048</v>
      </c>
      <c r="C3760" s="7">
        <v>1190</v>
      </c>
    </row>
    <row r="3761" spans="1:3" x14ac:dyDescent="0.3">
      <c r="A3761" s="1" t="str">
        <f>"727424035"</f>
        <v>727424035</v>
      </c>
      <c r="C3761" s="7">
        <v>1090</v>
      </c>
    </row>
    <row r="3762" spans="1:3" x14ac:dyDescent="0.3">
      <c r="A3762" s="1" t="str">
        <f>"727606035"</f>
        <v>727606035</v>
      </c>
      <c r="C3762" s="7">
        <v>1740</v>
      </c>
    </row>
    <row r="3763" spans="1:3" x14ac:dyDescent="0.3">
      <c r="A3763" s="1" t="str">
        <f>"727607048"</f>
        <v>727607048</v>
      </c>
      <c r="C3763" s="7">
        <v>2455</v>
      </c>
    </row>
    <row r="3764" spans="1:3" x14ac:dyDescent="0.3">
      <c r="A3764" s="1" t="str">
        <f>"727608035"</f>
        <v>727608035</v>
      </c>
      <c r="C3764" s="7">
        <v>1940</v>
      </c>
    </row>
    <row r="3765" spans="1:3" x14ac:dyDescent="0.3">
      <c r="A3765" s="1" t="str">
        <f>"727720035"</f>
        <v>727720035</v>
      </c>
      <c r="C3765" s="7">
        <v>1090</v>
      </c>
    </row>
    <row r="3766" spans="1:3" x14ac:dyDescent="0.3">
      <c r="A3766" s="1" t="str">
        <f>"727725048"</f>
        <v>727725048</v>
      </c>
      <c r="C3766" s="7">
        <v>2140</v>
      </c>
    </row>
    <row r="3767" spans="1:3" x14ac:dyDescent="0.3">
      <c r="A3767" s="1" t="str">
        <f>"727777048"</f>
        <v>727777048</v>
      </c>
      <c r="C3767" s="7">
        <v>1680</v>
      </c>
    </row>
    <row r="3768" spans="1:3" x14ac:dyDescent="0.3">
      <c r="A3768" s="1" t="str">
        <f>"727778048"</f>
        <v>727778048</v>
      </c>
      <c r="C3768" s="7">
        <v>2140</v>
      </c>
    </row>
    <row r="3769" spans="1:3" x14ac:dyDescent="0.3">
      <c r="A3769" s="1" t="str">
        <f>"727801035"</f>
        <v>727801035</v>
      </c>
      <c r="C3769" s="7">
        <v>1090</v>
      </c>
    </row>
    <row r="3770" spans="1:3" x14ac:dyDescent="0.3">
      <c r="A3770" s="1" t="str">
        <f>"727803035"</f>
        <v>727803035</v>
      </c>
      <c r="C3770" s="7">
        <v>1090</v>
      </c>
    </row>
    <row r="3771" spans="1:3" x14ac:dyDescent="0.3">
      <c r="A3771" s="1" t="str">
        <f>"727806035"</f>
        <v>727806035</v>
      </c>
      <c r="C3771" s="7">
        <v>1090</v>
      </c>
    </row>
    <row r="3772" spans="1:3" x14ac:dyDescent="0.3">
      <c r="A3772" s="1" t="str">
        <f>"727808040"</f>
        <v>727808040</v>
      </c>
      <c r="C3772" s="7">
        <v>1090</v>
      </c>
    </row>
    <row r="3773" spans="1:3" x14ac:dyDescent="0.3">
      <c r="A3773" s="1" t="str">
        <f>"727810040"</f>
        <v>727810040</v>
      </c>
      <c r="C3773" s="7">
        <v>1090</v>
      </c>
    </row>
    <row r="3774" spans="1:3" x14ac:dyDescent="0.3">
      <c r="A3774" s="1" t="str">
        <f>"727812002"</f>
        <v>727812002</v>
      </c>
      <c r="C3774" s="7">
        <v>1090</v>
      </c>
    </row>
    <row r="3775" spans="1:3" x14ac:dyDescent="0.3">
      <c r="A3775" s="1" t="str">
        <f>"727816035"</f>
        <v>727816035</v>
      </c>
      <c r="C3775" s="7">
        <v>1300</v>
      </c>
    </row>
    <row r="3776" spans="1:3" x14ac:dyDescent="0.3">
      <c r="A3776" s="1" t="str">
        <f>"727824035"</f>
        <v>727824035</v>
      </c>
      <c r="C3776" s="7">
        <v>1090</v>
      </c>
    </row>
    <row r="3777" spans="1:3" x14ac:dyDescent="0.3">
      <c r="A3777" s="1" t="str">
        <f>"727825035"</f>
        <v>727825035</v>
      </c>
      <c r="C3777" s="7">
        <v>1090</v>
      </c>
    </row>
    <row r="3778" spans="1:3" x14ac:dyDescent="0.3">
      <c r="A3778" s="1" t="str">
        <f>"727827035"</f>
        <v>727827035</v>
      </c>
      <c r="C3778" s="7">
        <v>1090</v>
      </c>
    </row>
    <row r="3779" spans="1:3" x14ac:dyDescent="0.3">
      <c r="A3779" s="1" t="str">
        <f>"727830035"</f>
        <v>727830035</v>
      </c>
      <c r="C3779" s="7">
        <v>1090</v>
      </c>
    </row>
    <row r="3780" spans="1:3" x14ac:dyDescent="0.3">
      <c r="A3780" s="1" t="str">
        <f>"727920035"</f>
        <v>727920035</v>
      </c>
      <c r="C3780" s="7">
        <v>875</v>
      </c>
    </row>
    <row r="3781" spans="1:3" x14ac:dyDescent="0.3">
      <c r="A3781" s="1" t="str">
        <f>"727920040"</f>
        <v>727920040</v>
      </c>
      <c r="C3781" s="7">
        <v>875</v>
      </c>
    </row>
    <row r="3782" spans="1:3" x14ac:dyDescent="0.3">
      <c r="A3782" s="1" t="str">
        <f>"727920047"</f>
        <v>727920047</v>
      </c>
      <c r="C3782" s="7">
        <v>985</v>
      </c>
    </row>
    <row r="3783" spans="1:3" x14ac:dyDescent="0.3">
      <c r="A3783" s="1" t="str">
        <f>"727941035"</f>
        <v>727941035</v>
      </c>
      <c r="C3783" s="7">
        <v>1490</v>
      </c>
    </row>
    <row r="3784" spans="1:3" x14ac:dyDescent="0.3">
      <c r="A3784" s="1" t="str">
        <f>"7299010129"</f>
        <v>7299010129</v>
      </c>
      <c r="C3784" s="7">
        <v>2665</v>
      </c>
    </row>
    <row r="3785" spans="1:3" x14ac:dyDescent="0.3">
      <c r="A3785" s="1" t="str">
        <f>"7299010229"</f>
        <v>7299010229</v>
      </c>
      <c r="C3785" s="7">
        <v>2560</v>
      </c>
    </row>
    <row r="3786" spans="1:3" x14ac:dyDescent="0.3">
      <c r="A3786" s="1" t="str">
        <f>"7299020129"</f>
        <v>7299020129</v>
      </c>
      <c r="C3786" s="7">
        <v>1990</v>
      </c>
    </row>
    <row r="3787" spans="1:3" x14ac:dyDescent="0.3">
      <c r="A3787" s="1" t="str">
        <f>"7299020229"</f>
        <v>7299020229</v>
      </c>
      <c r="C3787" s="7">
        <v>1990</v>
      </c>
    </row>
    <row r="3788" spans="1:3" x14ac:dyDescent="0.3">
      <c r="A3788" s="1" t="str">
        <f>"7299020255"</f>
        <v>7299020255</v>
      </c>
      <c r="C3788" s="7">
        <v>1990</v>
      </c>
    </row>
    <row r="3789" spans="1:3" x14ac:dyDescent="0.3">
      <c r="A3789" s="1" t="str">
        <f>"7299141229"</f>
        <v>7299141229</v>
      </c>
      <c r="C3789" s="7">
        <v>3370</v>
      </c>
    </row>
    <row r="3790" spans="1:3" x14ac:dyDescent="0.3">
      <c r="A3790" s="1" t="str">
        <f>"7299142429"</f>
        <v>7299142429</v>
      </c>
      <c r="C3790" s="7">
        <v>3370</v>
      </c>
    </row>
    <row r="3791" spans="1:3" x14ac:dyDescent="0.3">
      <c r="A3791" s="1" t="str">
        <f>"7299601229"</f>
        <v>7299601229</v>
      </c>
      <c r="C3791" s="7">
        <v>4895</v>
      </c>
    </row>
    <row r="3792" spans="1:3" x14ac:dyDescent="0.3">
      <c r="A3792" s="1" t="str">
        <f>"7299602429"</f>
        <v>7299602429</v>
      </c>
      <c r="C3792" s="7">
        <v>4895</v>
      </c>
    </row>
    <row r="3793" spans="1:3" x14ac:dyDescent="0.3">
      <c r="A3793" s="1" t="str">
        <f>"730000135"</f>
        <v>730000135</v>
      </c>
      <c r="C3793" s="7">
        <v>435</v>
      </c>
    </row>
    <row r="3794" spans="1:3" x14ac:dyDescent="0.3">
      <c r="A3794" s="1" t="str">
        <f>"730001135"</f>
        <v>730001135</v>
      </c>
      <c r="C3794" s="7">
        <v>200</v>
      </c>
    </row>
    <row r="3795" spans="1:3" x14ac:dyDescent="0.3">
      <c r="A3795" s="1" t="str">
        <f>"730002143"</f>
        <v>730002143</v>
      </c>
      <c r="C3795" s="7">
        <v>235</v>
      </c>
    </row>
    <row r="3796" spans="1:3" x14ac:dyDescent="0.3">
      <c r="A3796" s="1" t="str">
        <f>"730002148"</f>
        <v>730002148</v>
      </c>
      <c r="C3796" s="7">
        <v>255</v>
      </c>
    </row>
    <row r="3797" spans="1:3" x14ac:dyDescent="0.3">
      <c r="A3797" s="1" t="str">
        <f>"730003129"</f>
        <v>730003129</v>
      </c>
      <c r="C3797" s="7">
        <v>180</v>
      </c>
    </row>
    <row r="3798" spans="1:3" x14ac:dyDescent="0.3">
      <c r="A3798" s="1" t="str">
        <f>"730005229"</f>
        <v>730005229</v>
      </c>
      <c r="C3798" s="7">
        <v>55</v>
      </c>
    </row>
    <row r="3799" spans="1:3" x14ac:dyDescent="0.3">
      <c r="A3799" s="1" t="str">
        <f>"730006229"</f>
        <v>730006229</v>
      </c>
      <c r="C3799" s="7">
        <v>55</v>
      </c>
    </row>
    <row r="3800" spans="1:3" x14ac:dyDescent="0.3">
      <c r="A3800" s="1" t="str">
        <f>"730008229"</f>
        <v>730008229</v>
      </c>
      <c r="C3800" s="7">
        <v>55</v>
      </c>
    </row>
    <row r="3801" spans="1:3" x14ac:dyDescent="0.3">
      <c r="A3801" s="1" t="str">
        <f>"730009008"</f>
        <v>730009008</v>
      </c>
      <c r="C3801" s="7">
        <v>100</v>
      </c>
    </row>
    <row r="3802" spans="1:3" x14ac:dyDescent="0.3">
      <c r="A3802" s="1" t="str">
        <f>"730010229"</f>
        <v>730010229</v>
      </c>
      <c r="C3802" s="7">
        <v>55</v>
      </c>
    </row>
    <row r="3803" spans="1:3" x14ac:dyDescent="0.3">
      <c r="A3803" s="1" t="str">
        <f>"730011229"</f>
        <v>730011229</v>
      </c>
      <c r="C3803" s="7">
        <v>55</v>
      </c>
    </row>
    <row r="3804" spans="1:3" x14ac:dyDescent="0.3">
      <c r="A3804" s="1" t="str">
        <f>"730012229"</f>
        <v>730012229</v>
      </c>
      <c r="C3804" s="7">
        <v>55</v>
      </c>
    </row>
    <row r="3805" spans="1:3" x14ac:dyDescent="0.3">
      <c r="A3805" s="1" t="str">
        <f>"730113129"</f>
        <v>730113129</v>
      </c>
      <c r="C3805" s="7">
        <v>240</v>
      </c>
    </row>
    <row r="3806" spans="1:3" x14ac:dyDescent="0.3">
      <c r="A3806" s="1" t="str">
        <f>"730310129"</f>
        <v>730310129</v>
      </c>
      <c r="C3806" s="7">
        <v>155</v>
      </c>
    </row>
    <row r="3807" spans="1:3" x14ac:dyDescent="0.3">
      <c r="A3807" s="1" t="str">
        <f>"732102035"</f>
        <v>732102035</v>
      </c>
      <c r="C3807" s="7">
        <v>125</v>
      </c>
    </row>
    <row r="3808" spans="1:3" x14ac:dyDescent="0.3">
      <c r="A3808" s="1" t="str">
        <f>"732701048"</f>
        <v>732701048</v>
      </c>
      <c r="C3808" s="7">
        <v>210</v>
      </c>
    </row>
    <row r="3809" spans="1:3" x14ac:dyDescent="0.3">
      <c r="A3809" s="1" t="str">
        <f>"732729129"</f>
        <v>732729129</v>
      </c>
      <c r="C3809" s="7">
        <v>270</v>
      </c>
    </row>
    <row r="3810" spans="1:3" x14ac:dyDescent="0.3">
      <c r="A3810" s="1" t="str">
        <f>"732729143"</f>
        <v>732729143</v>
      </c>
      <c r="C3810" s="7">
        <v>350</v>
      </c>
    </row>
    <row r="3811" spans="1:3" x14ac:dyDescent="0.3">
      <c r="A3811" s="1" t="str">
        <f>"732730048"</f>
        <v>732730048</v>
      </c>
      <c r="C3811" s="7">
        <v>290</v>
      </c>
    </row>
    <row r="3812" spans="1:3" x14ac:dyDescent="0.3">
      <c r="A3812" s="1" t="str">
        <f>"732911035"</f>
        <v>732911035</v>
      </c>
      <c r="C3812" s="7">
        <v>295</v>
      </c>
    </row>
    <row r="3813" spans="1:3" x14ac:dyDescent="0.3">
      <c r="A3813" s="1" t="str">
        <f>"732920035"</f>
        <v>732920035</v>
      </c>
      <c r="C3813" s="7">
        <v>290</v>
      </c>
    </row>
    <row r="3814" spans="1:3" x14ac:dyDescent="0.3">
      <c r="A3814" s="1" t="str">
        <f>"732928429"</f>
        <v>732928429</v>
      </c>
      <c r="C3814" s="7">
        <v>160</v>
      </c>
    </row>
    <row r="3815" spans="1:3" x14ac:dyDescent="0.3">
      <c r="A3815" s="1" t="str">
        <f>"733221048"</f>
        <v>733221048</v>
      </c>
      <c r="C3815" s="7">
        <v>225</v>
      </c>
    </row>
    <row r="3816" spans="1:3" x14ac:dyDescent="0.3">
      <c r="A3816" s="1" t="str">
        <f>"733852029"</f>
        <v>733852029</v>
      </c>
      <c r="C3816" s="7">
        <v>205</v>
      </c>
    </row>
    <row r="3817" spans="1:3" x14ac:dyDescent="0.3">
      <c r="A3817" s="1" t="str">
        <f>"733852035"</f>
        <v>733852035</v>
      </c>
      <c r="C3817" s="7">
        <v>205</v>
      </c>
    </row>
    <row r="3818" spans="1:3" x14ac:dyDescent="0.3">
      <c r="A3818" s="1" t="str">
        <f>"733926035"</f>
        <v>733926035</v>
      </c>
      <c r="C3818" s="7">
        <v>125</v>
      </c>
    </row>
    <row r="3819" spans="1:3" x14ac:dyDescent="0.3">
      <c r="A3819" s="1" t="str">
        <f>"734010029"</f>
        <v>734010029</v>
      </c>
      <c r="C3819" s="7">
        <v>250</v>
      </c>
    </row>
    <row r="3820" spans="1:3" x14ac:dyDescent="0.3">
      <c r="A3820" s="1" t="str">
        <f>"734044029"</f>
        <v>734044029</v>
      </c>
      <c r="C3820" s="7">
        <v>270</v>
      </c>
    </row>
    <row r="3821" spans="1:3" x14ac:dyDescent="0.3">
      <c r="A3821" s="1" t="str">
        <f>"734044035"</f>
        <v>734044035</v>
      </c>
      <c r="C3821" s="7">
        <v>270</v>
      </c>
    </row>
    <row r="3822" spans="1:3" x14ac:dyDescent="0.3">
      <c r="A3822" s="1" t="str">
        <f>"734060022"</f>
        <v>734060022</v>
      </c>
      <c r="C3822" s="7">
        <v>315</v>
      </c>
    </row>
    <row r="3823" spans="1:3" x14ac:dyDescent="0.3">
      <c r="A3823" s="1" t="str">
        <f>"734073007"</f>
        <v>734073007</v>
      </c>
      <c r="C3823" s="7">
        <v>310</v>
      </c>
    </row>
    <row r="3824" spans="1:3" x14ac:dyDescent="0.3">
      <c r="A3824" s="1" t="str">
        <f>"734073033"</f>
        <v>734073033</v>
      </c>
      <c r="C3824" s="7">
        <v>370</v>
      </c>
    </row>
    <row r="3825" spans="1:3" x14ac:dyDescent="0.3">
      <c r="A3825" s="1" t="str">
        <f>"734081007"</f>
        <v>734081007</v>
      </c>
      <c r="C3825" s="7">
        <v>165</v>
      </c>
    </row>
    <row r="3826" spans="1:3" x14ac:dyDescent="0.3">
      <c r="A3826" s="1" t="str">
        <f>"7340851029"</f>
        <v>7340851029</v>
      </c>
      <c r="C3826" s="7">
        <v>250</v>
      </c>
    </row>
    <row r="3827" spans="1:3" x14ac:dyDescent="0.3">
      <c r="A3827" s="1" t="str">
        <f>"734088335"</f>
        <v>734088335</v>
      </c>
      <c r="C3827" s="7">
        <v>240</v>
      </c>
    </row>
    <row r="3828" spans="1:3" x14ac:dyDescent="0.3">
      <c r="A3828" s="1" t="str">
        <f>"734104122"</f>
        <v>734104122</v>
      </c>
      <c r="C3828" s="7">
        <v>395</v>
      </c>
    </row>
    <row r="3829" spans="1:3" x14ac:dyDescent="0.3">
      <c r="A3829" s="1" t="str">
        <f>"734118007"</f>
        <v>734118007</v>
      </c>
      <c r="C3829" s="7">
        <v>310</v>
      </c>
    </row>
    <row r="3830" spans="1:3" x14ac:dyDescent="0.3">
      <c r="A3830" s="1" t="str">
        <f>"734119229"</f>
        <v>734119229</v>
      </c>
      <c r="C3830" s="7">
        <v>130</v>
      </c>
    </row>
    <row r="3831" spans="1:3" x14ac:dyDescent="0.3">
      <c r="A3831" s="1" t="str">
        <f>"734305035"</f>
        <v>734305035</v>
      </c>
      <c r="C3831" s="7">
        <v>170</v>
      </c>
    </row>
    <row r="3832" spans="1:3" x14ac:dyDescent="0.3">
      <c r="A3832" s="1" t="str">
        <f>"734803135"</f>
        <v>734803135</v>
      </c>
      <c r="C3832" s="7">
        <v>245</v>
      </c>
    </row>
    <row r="3833" spans="1:3" x14ac:dyDescent="0.3">
      <c r="A3833" s="1" t="str">
        <f>"734804135"</f>
        <v>734804135</v>
      </c>
      <c r="C3833" s="7">
        <v>275</v>
      </c>
    </row>
    <row r="3834" spans="1:3" x14ac:dyDescent="0.3">
      <c r="A3834" s="1" t="str">
        <f>"735106075"</f>
        <v>735106075</v>
      </c>
      <c r="C3834" s="7">
        <v>1545</v>
      </c>
    </row>
    <row r="3835" spans="1:3" x14ac:dyDescent="0.3">
      <c r="A3835" s="1" t="str">
        <f>"735140035"</f>
        <v>735140035</v>
      </c>
      <c r="C3835" s="7">
        <v>460</v>
      </c>
    </row>
    <row r="3836" spans="1:3" x14ac:dyDescent="0.3">
      <c r="A3836" s="1" t="str">
        <f>"735140075"</f>
        <v>735140075</v>
      </c>
      <c r="C3836" s="7">
        <v>2020</v>
      </c>
    </row>
    <row r="3837" spans="1:3" x14ac:dyDescent="0.3">
      <c r="A3837" s="1" t="str">
        <f>"735165075"</f>
        <v>735165075</v>
      </c>
      <c r="C3837" s="7">
        <v>2015</v>
      </c>
    </row>
    <row r="3838" spans="1:3" x14ac:dyDescent="0.3">
      <c r="A3838" s="1" t="str">
        <f>"736627035"</f>
        <v>736627035</v>
      </c>
      <c r="C3838" s="7">
        <v>285</v>
      </c>
    </row>
    <row r="3839" spans="1:3" x14ac:dyDescent="0.3">
      <c r="A3839" s="1" t="str">
        <f>"736708135"</f>
        <v>736708135</v>
      </c>
      <c r="C3839" s="7">
        <v>260</v>
      </c>
    </row>
    <row r="3840" spans="1:3" x14ac:dyDescent="0.3">
      <c r="A3840" s="1" t="str">
        <f>"736727035"</f>
        <v>736727035</v>
      </c>
      <c r="C3840" s="7">
        <v>165</v>
      </c>
    </row>
    <row r="3841" spans="1:3" x14ac:dyDescent="0.3">
      <c r="A3841" s="1" t="str">
        <f>"736753135"</f>
        <v>736753135</v>
      </c>
      <c r="C3841" s="7">
        <v>435</v>
      </c>
    </row>
    <row r="3842" spans="1:3" x14ac:dyDescent="0.3">
      <c r="A3842" s="1" t="str">
        <f>"736776035"</f>
        <v>736776035</v>
      </c>
      <c r="C3842" s="7">
        <v>170</v>
      </c>
    </row>
    <row r="3843" spans="1:3" x14ac:dyDescent="0.3">
      <c r="A3843" s="1" t="str">
        <f>"736776075"</f>
        <v>736776075</v>
      </c>
      <c r="C3843" s="7">
        <v>690</v>
      </c>
    </row>
    <row r="3844" spans="1:3" x14ac:dyDescent="0.3">
      <c r="A3844" s="1" t="str">
        <f>"7376051048"</f>
        <v>7376051048</v>
      </c>
      <c r="C3844" s="7">
        <v>340</v>
      </c>
    </row>
    <row r="3845" spans="1:3" x14ac:dyDescent="0.3">
      <c r="A3845" s="1" t="str">
        <f>"737606333"</f>
        <v>737606333</v>
      </c>
      <c r="C3845" s="7">
        <v>540</v>
      </c>
    </row>
    <row r="3846" spans="1:3" x14ac:dyDescent="0.3">
      <c r="A3846" s="1" t="str">
        <f>"7376071048"</f>
        <v>7376071048</v>
      </c>
      <c r="C3846" s="7">
        <v>410</v>
      </c>
    </row>
    <row r="3847" spans="1:3" x14ac:dyDescent="0.3">
      <c r="A3847" s="1" t="str">
        <f>"7376091048"</f>
        <v>7376091048</v>
      </c>
      <c r="C3847" s="7">
        <v>305</v>
      </c>
    </row>
    <row r="3848" spans="1:3" x14ac:dyDescent="0.3">
      <c r="A3848" s="1" t="str">
        <f>"7376110148"</f>
        <v>7376110148</v>
      </c>
      <c r="C3848" s="7">
        <v>290</v>
      </c>
    </row>
    <row r="3849" spans="1:3" x14ac:dyDescent="0.3">
      <c r="A3849" s="1" t="str">
        <f>"7376131048"</f>
        <v>7376131048</v>
      </c>
      <c r="C3849" s="7">
        <v>650</v>
      </c>
    </row>
    <row r="3850" spans="1:3" x14ac:dyDescent="0.3">
      <c r="A3850" s="1" t="str">
        <f>"7376141048"</f>
        <v>7376141048</v>
      </c>
      <c r="C3850" s="7">
        <v>370</v>
      </c>
    </row>
    <row r="3851" spans="1:3" x14ac:dyDescent="0.3">
      <c r="A3851" s="1" t="str">
        <f>"74040801277"</f>
        <v>74040801277</v>
      </c>
      <c r="C3851" s="7">
        <v>20060</v>
      </c>
    </row>
    <row r="3852" spans="1:3" x14ac:dyDescent="0.3">
      <c r="A3852" s="1" t="str">
        <f>"74142001277"</f>
        <v>74142001277</v>
      </c>
      <c r="C3852" s="7">
        <v>19115</v>
      </c>
    </row>
    <row r="3853" spans="1:3" x14ac:dyDescent="0.3">
      <c r="A3853" s="1" t="str">
        <f>"7414700029"</f>
        <v>7414700029</v>
      </c>
      <c r="C3853" s="7">
        <v>3150</v>
      </c>
    </row>
    <row r="3854" spans="1:3" x14ac:dyDescent="0.3">
      <c r="A3854" s="1" t="str">
        <f>"7414700129"</f>
        <v>7414700129</v>
      </c>
      <c r="C3854" s="7">
        <v>1890</v>
      </c>
    </row>
    <row r="3855" spans="1:3" x14ac:dyDescent="0.3">
      <c r="A3855" s="1" t="str">
        <f>"7414700155"</f>
        <v>7414700155</v>
      </c>
      <c r="C3855" s="7">
        <v>1890</v>
      </c>
    </row>
    <row r="3856" spans="1:3" x14ac:dyDescent="0.3">
      <c r="A3856" s="1" t="str">
        <f>"7414704055"</f>
        <v>7414704055</v>
      </c>
      <c r="C3856" s="7">
        <v>3255</v>
      </c>
    </row>
    <row r="3857" spans="1:3" x14ac:dyDescent="0.3">
      <c r="A3857" s="1" t="str">
        <f>"741607043"</f>
        <v>741607043</v>
      </c>
      <c r="C3857" s="7">
        <v>430</v>
      </c>
    </row>
    <row r="3858" spans="1:3" x14ac:dyDescent="0.3">
      <c r="A3858" s="1" t="str">
        <f>"74253001277"</f>
        <v>74253001277</v>
      </c>
      <c r="C3858" s="7">
        <v>21475</v>
      </c>
    </row>
    <row r="3859" spans="1:3" x14ac:dyDescent="0.3">
      <c r="A3859" s="1" t="str">
        <f>"744314042"</f>
        <v>744314042</v>
      </c>
      <c r="C3859" s="7">
        <v>430</v>
      </c>
    </row>
    <row r="3860" spans="1:3" x14ac:dyDescent="0.3">
      <c r="A3860" s="1" t="str">
        <f>"74490200529"</f>
        <v>74490200529</v>
      </c>
      <c r="C3860" s="7">
        <v>14050</v>
      </c>
    </row>
    <row r="3861" spans="1:3" x14ac:dyDescent="0.3">
      <c r="A3861" s="1" t="str">
        <f>"74490200582"</f>
        <v>74490200582</v>
      </c>
      <c r="C3861" s="7">
        <v>8835</v>
      </c>
    </row>
    <row r="3862" spans="1:3" x14ac:dyDescent="0.3">
      <c r="A3862" s="1" t="str">
        <f>"7490600110"</f>
        <v>7490600110</v>
      </c>
      <c r="C3862" s="7">
        <v>8850</v>
      </c>
    </row>
    <row r="3863" spans="1:3" x14ac:dyDescent="0.3">
      <c r="A3863" s="1" t="str">
        <f>"74970200575"</f>
        <v>74970200575</v>
      </c>
      <c r="C3863" s="7">
        <v>6550</v>
      </c>
    </row>
    <row r="3864" spans="1:3" x14ac:dyDescent="0.3">
      <c r="A3864" s="1" t="str">
        <f>"74970300175"</f>
        <v>74970300175</v>
      </c>
      <c r="C3864" s="7">
        <v>7395</v>
      </c>
    </row>
    <row r="3865" spans="1:3" x14ac:dyDescent="0.3">
      <c r="A3865" s="1" t="str">
        <f>"74970300275"</f>
        <v>74970300275</v>
      </c>
      <c r="C3865" s="7">
        <v>9580</v>
      </c>
    </row>
    <row r="3866" spans="1:3" x14ac:dyDescent="0.3">
      <c r="A3866" s="1" t="str">
        <f>"74970300575"</f>
        <v>74970300575</v>
      </c>
      <c r="C3866" s="7">
        <v>19430</v>
      </c>
    </row>
    <row r="3867" spans="1:3" x14ac:dyDescent="0.3">
      <c r="A3867" s="1" t="str">
        <f>"74970400575"</f>
        <v>74970400575</v>
      </c>
      <c r="C3867" s="7">
        <v>32245</v>
      </c>
    </row>
    <row r="3868" spans="1:3" x14ac:dyDescent="0.3">
      <c r="A3868" s="1" t="str">
        <f>"74980100177"</f>
        <v>74980100177</v>
      </c>
      <c r="C3868" s="7">
        <v>20495</v>
      </c>
    </row>
    <row r="3869" spans="1:3" x14ac:dyDescent="0.3">
      <c r="A3869" s="1" t="str">
        <f>"74980100182"</f>
        <v>74980100182</v>
      </c>
      <c r="C3869" s="7">
        <v>14360</v>
      </c>
    </row>
    <row r="3870" spans="1:3" x14ac:dyDescent="0.3">
      <c r="A3870" s="1" t="str">
        <f>"74980102177"</f>
        <v>74980102177</v>
      </c>
      <c r="C3870" s="7">
        <v>26240</v>
      </c>
    </row>
    <row r="3871" spans="1:3" x14ac:dyDescent="0.3">
      <c r="A3871" s="1" t="str">
        <f>"74980200177"</f>
        <v>74980200177</v>
      </c>
      <c r="C3871" s="7">
        <v>47420</v>
      </c>
    </row>
    <row r="3872" spans="1:3" x14ac:dyDescent="0.3">
      <c r="A3872" s="1" t="str">
        <f>"74980200277"</f>
        <v>74980200277</v>
      </c>
      <c r="C3872" s="7">
        <v>59265</v>
      </c>
    </row>
    <row r="3873" spans="1:3" x14ac:dyDescent="0.3">
      <c r="A3873" s="1" t="str">
        <f>"749901048"</f>
        <v>749901048</v>
      </c>
      <c r="C3873" s="7">
        <v>95</v>
      </c>
    </row>
    <row r="3874" spans="1:3" x14ac:dyDescent="0.3">
      <c r="A3874" s="1" t="str">
        <f>"749902011"</f>
        <v>749902011</v>
      </c>
      <c r="C3874" s="7">
        <v>80</v>
      </c>
    </row>
    <row r="3875" spans="1:3" x14ac:dyDescent="0.3">
      <c r="A3875" s="1" t="str">
        <f>"749902048"</f>
        <v>749902048</v>
      </c>
      <c r="C3875" s="7">
        <v>80</v>
      </c>
    </row>
    <row r="3876" spans="1:3" x14ac:dyDescent="0.3">
      <c r="A3876" s="1" t="str">
        <f>"75000112851"</f>
        <v>75000112851</v>
      </c>
      <c r="C3876" s="7">
        <v>2015</v>
      </c>
    </row>
    <row r="3877" spans="1:3" x14ac:dyDescent="0.3">
      <c r="A3877" s="1" t="str">
        <f>"75000211251"</f>
        <v>75000211251</v>
      </c>
      <c r="C3877" s="7">
        <v>1990</v>
      </c>
    </row>
    <row r="3878" spans="1:3" x14ac:dyDescent="0.3">
      <c r="A3878" s="1" t="str">
        <f>"75000311851"</f>
        <v>75000311851</v>
      </c>
      <c r="C3878" s="7">
        <v>1995</v>
      </c>
    </row>
    <row r="3879" spans="1:3" x14ac:dyDescent="0.3">
      <c r="A3879" s="1" t="str">
        <f>"75000421251"</f>
        <v>75000421251</v>
      </c>
      <c r="C3879" s="7">
        <v>1995</v>
      </c>
    </row>
    <row r="3880" spans="1:3" x14ac:dyDescent="0.3">
      <c r="A3880" s="1" t="str">
        <f>"75000522251"</f>
        <v>75000522251</v>
      </c>
      <c r="C3880" s="7">
        <v>1995</v>
      </c>
    </row>
    <row r="3881" spans="1:3" x14ac:dyDescent="0.3">
      <c r="A3881" s="1" t="str">
        <f>"75000618548"</f>
        <v>75000618548</v>
      </c>
      <c r="C3881" s="7">
        <v>1350</v>
      </c>
    </row>
    <row r="3882" spans="1:3" x14ac:dyDescent="0.3">
      <c r="A3882" s="1" t="str">
        <f>"75000621851"</f>
        <v>75000621851</v>
      </c>
      <c r="C3882" s="7">
        <v>2060</v>
      </c>
    </row>
    <row r="3883" spans="1:3" x14ac:dyDescent="0.3">
      <c r="A3883" s="1" t="str">
        <f>"75000822051"</f>
        <v>75000822051</v>
      </c>
      <c r="C3883" s="7">
        <v>2040</v>
      </c>
    </row>
    <row r="3884" spans="1:3" x14ac:dyDescent="0.3">
      <c r="A3884" s="1" t="str">
        <f>"75000921051"</f>
        <v>75000921051</v>
      </c>
      <c r="C3884" s="7">
        <v>2085</v>
      </c>
    </row>
    <row r="3885" spans="1:3" x14ac:dyDescent="0.3">
      <c r="A3885" s="1" t="str">
        <f>"75010122831"</f>
        <v>75010122831</v>
      </c>
      <c r="C3885" s="7">
        <v>1250</v>
      </c>
    </row>
    <row r="3886" spans="1:3" x14ac:dyDescent="0.3">
      <c r="A3886" s="1" t="str">
        <f>"75010221831"</f>
        <v>75010221831</v>
      </c>
      <c r="C3886" s="7">
        <v>1250</v>
      </c>
    </row>
    <row r="3887" spans="1:3" x14ac:dyDescent="0.3">
      <c r="A3887" s="1" t="str">
        <f>"75010221834"</f>
        <v>75010221834</v>
      </c>
      <c r="C3887" s="7">
        <v>1250</v>
      </c>
    </row>
    <row r="3888" spans="1:3" x14ac:dyDescent="0.3">
      <c r="A3888" s="1" t="str">
        <f>"75010321231"</f>
        <v>75010321231</v>
      </c>
      <c r="C3888" s="7">
        <v>1250</v>
      </c>
    </row>
    <row r="3889" spans="1:3" x14ac:dyDescent="0.3">
      <c r="A3889" s="1" t="str">
        <f>"75010421831"</f>
        <v>75010421831</v>
      </c>
      <c r="C3889" s="7">
        <v>1250</v>
      </c>
    </row>
    <row r="3890" spans="1:3" x14ac:dyDescent="0.3">
      <c r="A3890" s="1" t="str">
        <f>"75010622839"</f>
        <v>75010622839</v>
      </c>
      <c r="C3890" s="7">
        <v>1185</v>
      </c>
    </row>
    <row r="3891" spans="1:3" x14ac:dyDescent="0.3">
      <c r="A3891" s="1" t="str">
        <f>"75010721834"</f>
        <v>75010721834</v>
      </c>
      <c r="C3891" s="7">
        <v>1220</v>
      </c>
    </row>
    <row r="3892" spans="1:3" x14ac:dyDescent="0.3">
      <c r="A3892" s="1" t="str">
        <f>"75011811641"</f>
        <v>75011811641</v>
      </c>
      <c r="C3892" s="7">
        <v>2070</v>
      </c>
    </row>
    <row r="3893" spans="1:3" x14ac:dyDescent="0.3">
      <c r="A3893" s="1" t="str">
        <f>"75011811648"</f>
        <v>75011811648</v>
      </c>
      <c r="C3893" s="7">
        <v>1940</v>
      </c>
    </row>
    <row r="3894" spans="1:3" x14ac:dyDescent="0.3">
      <c r="A3894" s="1" t="str">
        <f>"75019811839"</f>
        <v>75019811839</v>
      </c>
      <c r="C3894" s="7">
        <v>1805</v>
      </c>
    </row>
    <row r="3895" spans="1:3" x14ac:dyDescent="0.3">
      <c r="A3895" s="1" t="str">
        <f>"75019811851"</f>
        <v>75019811851</v>
      </c>
      <c r="C3895" s="7">
        <v>1805</v>
      </c>
    </row>
    <row r="3896" spans="1:3" x14ac:dyDescent="0.3">
      <c r="A3896" s="1" t="str">
        <f>"75019821639"</f>
        <v>75019821639</v>
      </c>
      <c r="C3896" s="7">
        <v>1785</v>
      </c>
    </row>
    <row r="3897" spans="1:3" x14ac:dyDescent="0.3">
      <c r="A3897" s="1" t="str">
        <f>"75019911251"</f>
        <v>75019911251</v>
      </c>
      <c r="C3897" s="7">
        <v>1785</v>
      </c>
    </row>
    <row r="3898" spans="1:3" x14ac:dyDescent="0.3">
      <c r="A3898" s="1" t="str">
        <f>"75019921239"</f>
        <v>75019921239</v>
      </c>
      <c r="C3898" s="7">
        <v>1785</v>
      </c>
    </row>
    <row r="3899" spans="1:3" x14ac:dyDescent="0.3">
      <c r="A3899" s="1" t="str">
        <f>"75020121251"</f>
        <v>75020121251</v>
      </c>
      <c r="C3899" s="7">
        <v>1315</v>
      </c>
    </row>
    <row r="3900" spans="1:3" x14ac:dyDescent="0.3">
      <c r="A3900" s="1" t="str">
        <f>"75020122248"</f>
        <v>75020122248</v>
      </c>
      <c r="C3900" s="7">
        <v>1000</v>
      </c>
    </row>
    <row r="3901" spans="1:3" x14ac:dyDescent="0.3">
      <c r="A3901" s="1" t="str">
        <f>"75020421248"</f>
        <v>75020421248</v>
      </c>
      <c r="C3901" s="7">
        <v>1590</v>
      </c>
    </row>
    <row r="3902" spans="1:3" x14ac:dyDescent="0.3">
      <c r="A3902" s="1" t="str">
        <f>"75031011231"</f>
        <v>75031011231</v>
      </c>
      <c r="C3902" s="7">
        <v>1500</v>
      </c>
    </row>
    <row r="3903" spans="1:3" x14ac:dyDescent="0.3">
      <c r="A3903" s="1" t="str">
        <f>"75031011248"</f>
        <v>75031011248</v>
      </c>
      <c r="C3903" s="7">
        <v>1500</v>
      </c>
    </row>
    <row r="3904" spans="1:3" x14ac:dyDescent="0.3">
      <c r="A3904" s="1" t="str">
        <f>"75031211131"</f>
        <v>75031211131</v>
      </c>
      <c r="C3904" s="7">
        <v>1500</v>
      </c>
    </row>
    <row r="3905" spans="1:3" x14ac:dyDescent="0.3">
      <c r="A3905" s="1" t="str">
        <f>"75031211148"</f>
        <v>75031211148</v>
      </c>
      <c r="C3905" s="7">
        <v>1500</v>
      </c>
    </row>
    <row r="3906" spans="1:3" x14ac:dyDescent="0.3">
      <c r="A3906" s="1" t="str">
        <f>"75031411131"</f>
        <v>75031411131</v>
      </c>
      <c r="C3906" s="7">
        <v>1540</v>
      </c>
    </row>
    <row r="3907" spans="1:3" x14ac:dyDescent="0.3">
      <c r="A3907" s="1" t="str">
        <f>"75031411148"</f>
        <v>75031411148</v>
      </c>
      <c r="C3907" s="7">
        <v>1540</v>
      </c>
    </row>
    <row r="3908" spans="1:3" x14ac:dyDescent="0.3">
      <c r="A3908" s="1" t="str">
        <f>"75031511151"</f>
        <v>75031511151</v>
      </c>
      <c r="C3908" s="7">
        <v>2630</v>
      </c>
    </row>
    <row r="3909" spans="1:3" x14ac:dyDescent="0.3">
      <c r="A3909" s="1" t="str">
        <f>"75031811631"</f>
        <v>75031811631</v>
      </c>
      <c r="C3909" s="7">
        <v>1640</v>
      </c>
    </row>
    <row r="3910" spans="1:3" x14ac:dyDescent="0.3">
      <c r="A3910" s="1" t="str">
        <f>"75031855648"</f>
        <v>75031855648</v>
      </c>
      <c r="C3910" s="7">
        <v>1640</v>
      </c>
    </row>
    <row r="3911" spans="1:3" x14ac:dyDescent="0.3">
      <c r="A3911" s="1" t="str">
        <f>"75034012148"</f>
        <v>75034012148</v>
      </c>
      <c r="C3911" s="7">
        <v>1540</v>
      </c>
    </row>
    <row r="3912" spans="1:3" x14ac:dyDescent="0.3">
      <c r="A3912" s="1" t="str">
        <f>"75034012151"</f>
        <v>75034012151</v>
      </c>
      <c r="C3912" s="7">
        <v>2940</v>
      </c>
    </row>
    <row r="3913" spans="1:3" x14ac:dyDescent="0.3">
      <c r="A3913" s="1" t="str">
        <f>"75035011139"</f>
        <v>75035011139</v>
      </c>
      <c r="C3913" s="7">
        <v>1925</v>
      </c>
    </row>
    <row r="3914" spans="1:3" x14ac:dyDescent="0.3">
      <c r="A3914" s="1" t="str">
        <f>"75035011151"</f>
        <v>75035011151</v>
      </c>
      <c r="C3914" s="7">
        <v>2610</v>
      </c>
    </row>
    <row r="3915" spans="1:3" x14ac:dyDescent="0.3">
      <c r="A3915" s="1" t="str">
        <f>"75041511631"</f>
        <v>75041511631</v>
      </c>
      <c r="C3915" s="7">
        <v>1925</v>
      </c>
    </row>
    <row r="3916" spans="1:3" x14ac:dyDescent="0.3">
      <c r="A3916" s="1" t="str">
        <f>"75041611639"</f>
        <v>75041611639</v>
      </c>
      <c r="C3916" s="7">
        <v>2795</v>
      </c>
    </row>
    <row r="3917" spans="1:3" x14ac:dyDescent="0.3">
      <c r="A3917" s="1" t="str">
        <f>"75042211639"</f>
        <v>75042211639</v>
      </c>
      <c r="C3917" s="7">
        <v>1990</v>
      </c>
    </row>
    <row r="3918" spans="1:3" x14ac:dyDescent="0.3">
      <c r="A3918" s="1" t="str">
        <f>"75042211641"</f>
        <v>75042211641</v>
      </c>
      <c r="C3918" s="7">
        <v>1990</v>
      </c>
    </row>
    <row r="3919" spans="1:3" x14ac:dyDescent="0.3">
      <c r="A3919" s="1" t="str">
        <f>"75043211648"</f>
        <v>75043211648</v>
      </c>
      <c r="C3919" s="7">
        <v>1800</v>
      </c>
    </row>
    <row r="3920" spans="1:3" x14ac:dyDescent="0.3">
      <c r="A3920" s="1" t="str">
        <f>"75080011551"</f>
        <v>75080011551</v>
      </c>
      <c r="C3920" s="7">
        <v>2980</v>
      </c>
    </row>
    <row r="3921" spans="1:3" x14ac:dyDescent="0.3">
      <c r="A3921" s="1" t="str">
        <f>"75101111541"</f>
        <v>75101111541</v>
      </c>
      <c r="C3921" s="7">
        <v>2525</v>
      </c>
    </row>
    <row r="3922" spans="1:3" x14ac:dyDescent="0.3">
      <c r="A3922" s="1" t="str">
        <f>"75101211648"</f>
        <v>75101211648</v>
      </c>
      <c r="C3922" s="7">
        <v>1640</v>
      </c>
    </row>
    <row r="3923" spans="1:3" x14ac:dyDescent="0.3">
      <c r="A3923" s="1" t="str">
        <f>"75101211651"</f>
        <v>75101211651</v>
      </c>
      <c r="C3923" s="7">
        <v>2480</v>
      </c>
    </row>
    <row r="3924" spans="1:3" x14ac:dyDescent="0.3">
      <c r="A3924" s="1" t="str">
        <f>"75103511641"</f>
        <v>75103511641</v>
      </c>
      <c r="C3924" s="7">
        <v>1925</v>
      </c>
    </row>
    <row r="3925" spans="1:3" x14ac:dyDescent="0.3">
      <c r="A3925" s="1" t="str">
        <f>"75103911539"</f>
        <v>75103911539</v>
      </c>
      <c r="C3925" s="7">
        <v>2990</v>
      </c>
    </row>
    <row r="3926" spans="1:3" x14ac:dyDescent="0.3">
      <c r="A3926" s="1" t="str">
        <f>"75103911551"</f>
        <v>75103911551</v>
      </c>
      <c r="C3926" s="7">
        <v>2990</v>
      </c>
    </row>
    <row r="3927" spans="1:3" x14ac:dyDescent="0.3">
      <c r="A3927" s="1" t="str">
        <f>"75103911641"</f>
        <v>75103911641</v>
      </c>
      <c r="C3927" s="7">
        <v>2140</v>
      </c>
    </row>
    <row r="3928" spans="1:3" x14ac:dyDescent="0.3">
      <c r="A3928" s="1" t="str">
        <f>"75104111641"</f>
        <v>75104111641</v>
      </c>
      <c r="C3928" s="7">
        <v>2210</v>
      </c>
    </row>
    <row r="3929" spans="1:3" x14ac:dyDescent="0.3">
      <c r="A3929" s="1" t="str">
        <f>"75105711531"</f>
        <v>75105711531</v>
      </c>
      <c r="C3929" s="7">
        <v>1675</v>
      </c>
    </row>
    <row r="3930" spans="1:3" x14ac:dyDescent="0.3">
      <c r="A3930" s="1" t="str">
        <f>"75106312479"</f>
        <v>75106312479</v>
      </c>
      <c r="C3930" s="7">
        <v>2010</v>
      </c>
    </row>
    <row r="3931" spans="1:3" x14ac:dyDescent="0.3">
      <c r="A3931" s="1" t="str">
        <f>"75106611541"</f>
        <v>75106611541</v>
      </c>
      <c r="C3931" s="7">
        <v>1925</v>
      </c>
    </row>
    <row r="3932" spans="1:3" x14ac:dyDescent="0.3">
      <c r="A3932" s="1" t="str">
        <f>"75122811841"</f>
        <v>75122811841</v>
      </c>
      <c r="C3932" s="7">
        <v>2000</v>
      </c>
    </row>
    <row r="3933" spans="1:3" x14ac:dyDescent="0.3">
      <c r="A3933" s="1" t="str">
        <f>"75122811848"</f>
        <v>75122811848</v>
      </c>
      <c r="C3933" s="7">
        <v>2000</v>
      </c>
    </row>
    <row r="3934" spans="1:3" x14ac:dyDescent="0.3">
      <c r="A3934" s="1" t="str">
        <f>"75124011641"</f>
        <v>75124011641</v>
      </c>
      <c r="C3934" s="7">
        <v>2040</v>
      </c>
    </row>
    <row r="3935" spans="1:3" x14ac:dyDescent="0.3">
      <c r="A3935" s="1" t="str">
        <f>"75124011648"</f>
        <v>75124011648</v>
      </c>
      <c r="C3935" s="7">
        <v>2040</v>
      </c>
    </row>
    <row r="3936" spans="1:3" x14ac:dyDescent="0.3">
      <c r="A3936" s="1" t="str">
        <f>"75124211641"</f>
        <v>75124211641</v>
      </c>
      <c r="C3936" s="7">
        <v>2140</v>
      </c>
    </row>
    <row r="3937" spans="1:3" x14ac:dyDescent="0.3">
      <c r="A3937" s="1" t="str">
        <f>"75124211648"</f>
        <v>75124211648</v>
      </c>
      <c r="C3937" s="7">
        <v>2140</v>
      </c>
    </row>
    <row r="3938" spans="1:3" x14ac:dyDescent="0.3">
      <c r="A3938" s="1" t="str">
        <f>"75124411631"</f>
        <v>75124411631</v>
      </c>
      <c r="C3938" s="7">
        <v>1640</v>
      </c>
    </row>
    <row r="3939" spans="1:3" x14ac:dyDescent="0.3">
      <c r="A3939" s="1" t="str">
        <f>"75124411648"</f>
        <v>75124411648</v>
      </c>
      <c r="C3939" s="7">
        <v>1640</v>
      </c>
    </row>
    <row r="3940" spans="1:3" x14ac:dyDescent="0.3">
      <c r="A3940" s="1" t="str">
        <f>"75124511448"</f>
        <v>75124511448</v>
      </c>
      <c r="C3940" s="7">
        <v>1850</v>
      </c>
    </row>
    <row r="3941" spans="1:3" x14ac:dyDescent="0.3">
      <c r="A3941" s="1" t="str">
        <f>"75124911439"</f>
        <v>75124911439</v>
      </c>
      <c r="C3941" s="7">
        <v>2175</v>
      </c>
    </row>
    <row r="3942" spans="1:3" x14ac:dyDescent="0.3">
      <c r="A3942" s="1" t="str">
        <f>"75125411648"</f>
        <v>75125411648</v>
      </c>
      <c r="C3942" s="7">
        <v>1740</v>
      </c>
    </row>
    <row r="3943" spans="1:3" x14ac:dyDescent="0.3">
      <c r="A3943" s="1" t="str">
        <f>"75125711541"</f>
        <v>75125711541</v>
      </c>
      <c r="C3943" s="7">
        <v>2540</v>
      </c>
    </row>
    <row r="3944" spans="1:3" x14ac:dyDescent="0.3">
      <c r="A3944" s="1" t="str">
        <f>"75128021639"</f>
        <v>75128021639</v>
      </c>
      <c r="C3944" s="7">
        <v>2490</v>
      </c>
    </row>
    <row r="3945" spans="1:3" x14ac:dyDescent="0.3">
      <c r="A3945" s="1" t="str">
        <f>"75130211639"</f>
        <v>75130211639</v>
      </c>
      <c r="C3945" s="7">
        <v>2720</v>
      </c>
    </row>
    <row r="3946" spans="1:3" x14ac:dyDescent="0.3">
      <c r="A3946" s="1" t="str">
        <f>"75140111648"</f>
        <v>75140111648</v>
      </c>
      <c r="C3946" s="7">
        <v>1340</v>
      </c>
    </row>
    <row r="3947" spans="1:3" x14ac:dyDescent="0.3">
      <c r="A3947" s="1" t="str">
        <f>"75140211641"</f>
        <v>75140211641</v>
      </c>
      <c r="C3947" s="7">
        <v>1340</v>
      </c>
    </row>
    <row r="3948" spans="1:3" x14ac:dyDescent="0.3">
      <c r="A3948" s="1" t="str">
        <f>"75140211648"</f>
        <v>75140211648</v>
      </c>
      <c r="C3948" s="7">
        <v>1340</v>
      </c>
    </row>
    <row r="3949" spans="1:3" x14ac:dyDescent="0.3">
      <c r="A3949" s="1" t="str">
        <f>"75140511679"</f>
        <v>75140511679</v>
      </c>
      <c r="C3949" s="7">
        <v>2065</v>
      </c>
    </row>
    <row r="3950" spans="1:3" x14ac:dyDescent="0.3">
      <c r="A3950" s="1" t="str">
        <f>"75140611666"</f>
        <v>75140611666</v>
      </c>
      <c r="C3950" s="7">
        <v>2165</v>
      </c>
    </row>
    <row r="3951" spans="1:3" x14ac:dyDescent="0.3">
      <c r="A3951" s="1" t="str">
        <f>"75141011639"</f>
        <v>75141011639</v>
      </c>
      <c r="C3951" s="7">
        <v>2480</v>
      </c>
    </row>
    <row r="3952" spans="1:3" x14ac:dyDescent="0.3">
      <c r="A3952" s="1" t="str">
        <f>"75141611641"</f>
        <v>75141611641</v>
      </c>
      <c r="C3952" s="7">
        <v>1925</v>
      </c>
    </row>
    <row r="3953" spans="1:3" x14ac:dyDescent="0.3">
      <c r="A3953" s="1" t="str">
        <f>"75141911641"</f>
        <v>75141911641</v>
      </c>
      <c r="C3953" s="7">
        <v>1840</v>
      </c>
    </row>
    <row r="3954" spans="1:3" x14ac:dyDescent="0.3">
      <c r="A3954" s="1" t="str">
        <f>"75142611534"</f>
        <v>75142611534</v>
      </c>
      <c r="C3954" s="7">
        <v>1700</v>
      </c>
    </row>
    <row r="3955" spans="1:3" x14ac:dyDescent="0.3">
      <c r="A3955" s="1" t="str">
        <f>"75142611541"</f>
        <v>75142611541</v>
      </c>
      <c r="C3955" s="7">
        <v>1700</v>
      </c>
    </row>
    <row r="3956" spans="1:3" x14ac:dyDescent="0.3">
      <c r="A3956" s="1" t="str">
        <f>"75142611548"</f>
        <v>75142611548</v>
      </c>
      <c r="C3956" s="7">
        <v>1700</v>
      </c>
    </row>
    <row r="3957" spans="1:3" x14ac:dyDescent="0.3">
      <c r="A3957" s="1" t="str">
        <f>"75142731639"</f>
        <v>75142731639</v>
      </c>
      <c r="C3957" s="7">
        <v>2245</v>
      </c>
    </row>
    <row r="3958" spans="1:3" x14ac:dyDescent="0.3">
      <c r="A3958" s="1" t="str">
        <f>"75142811634"</f>
        <v>75142811634</v>
      </c>
      <c r="C3958" s="7">
        <v>1540</v>
      </c>
    </row>
    <row r="3959" spans="1:3" x14ac:dyDescent="0.3">
      <c r="A3959" s="1" t="str">
        <f>"75142811639"</f>
        <v>75142811639</v>
      </c>
      <c r="C3959" s="7">
        <v>2250</v>
      </c>
    </row>
    <row r="3960" spans="1:3" x14ac:dyDescent="0.3">
      <c r="A3960" s="1" t="str">
        <f>"75142811641"</f>
        <v>75142811641</v>
      </c>
      <c r="C3960" s="7">
        <v>1540</v>
      </c>
    </row>
    <row r="3961" spans="1:3" x14ac:dyDescent="0.3">
      <c r="A3961" s="1" t="str">
        <f>"75142811648"</f>
        <v>75142811648</v>
      </c>
      <c r="C3961" s="7">
        <v>1540</v>
      </c>
    </row>
    <row r="3962" spans="1:3" x14ac:dyDescent="0.3">
      <c r="A3962" s="1" t="str">
        <f>"75142811651"</f>
        <v>75142811651</v>
      </c>
      <c r="C3962" s="7">
        <v>2250</v>
      </c>
    </row>
    <row r="3963" spans="1:3" x14ac:dyDescent="0.3">
      <c r="A3963" s="1" t="str">
        <f>"75143111641"</f>
        <v>75143111641</v>
      </c>
      <c r="C3963" s="7">
        <v>2175</v>
      </c>
    </row>
    <row r="3964" spans="1:3" x14ac:dyDescent="0.3">
      <c r="A3964" s="1" t="str">
        <f>"75143311639"</f>
        <v>75143311639</v>
      </c>
      <c r="C3964" s="7">
        <v>2385</v>
      </c>
    </row>
    <row r="3965" spans="1:3" x14ac:dyDescent="0.3">
      <c r="A3965" s="1" t="str">
        <f>"75143311648"</f>
        <v>75143311648</v>
      </c>
      <c r="C3965" s="7">
        <v>2000</v>
      </c>
    </row>
    <row r="3966" spans="1:3" x14ac:dyDescent="0.3">
      <c r="A3966" s="1" t="str">
        <f>"75143511739"</f>
        <v>75143511739</v>
      </c>
      <c r="C3966" s="7">
        <v>1740</v>
      </c>
    </row>
    <row r="3967" spans="1:3" x14ac:dyDescent="0.3">
      <c r="A3967" s="1" t="str">
        <f>"75143611448"</f>
        <v>75143611448</v>
      </c>
      <c r="C3967" s="7">
        <v>1740</v>
      </c>
    </row>
    <row r="3968" spans="1:3" x14ac:dyDescent="0.3">
      <c r="A3968" s="1" t="str">
        <f>"75143711630"</f>
        <v>75143711630</v>
      </c>
      <c r="C3968" s="7">
        <v>3490</v>
      </c>
    </row>
    <row r="3969" spans="1:3" x14ac:dyDescent="0.3">
      <c r="A3969" s="1" t="str">
        <f>"75143711648"</f>
        <v>75143711648</v>
      </c>
      <c r="C3969" s="7">
        <v>2340</v>
      </c>
    </row>
    <row r="3970" spans="1:3" x14ac:dyDescent="0.3">
      <c r="A3970" s="1" t="str">
        <f>"75143811634"</f>
        <v>75143811634</v>
      </c>
      <c r="C3970" s="7">
        <v>2115</v>
      </c>
    </row>
    <row r="3971" spans="1:3" x14ac:dyDescent="0.3">
      <c r="A3971" s="1" t="str">
        <f>"75144011631"</f>
        <v>75144011631</v>
      </c>
      <c r="C3971" s="7">
        <v>1755</v>
      </c>
    </row>
    <row r="3972" spans="1:3" x14ac:dyDescent="0.3">
      <c r="A3972" s="1" t="str">
        <f>"75144011648"</f>
        <v>75144011648</v>
      </c>
      <c r="C3972" s="7">
        <v>1700</v>
      </c>
    </row>
    <row r="3973" spans="1:3" x14ac:dyDescent="0.3">
      <c r="A3973" s="1" t="str">
        <f>"75144131651"</f>
        <v>75144131651</v>
      </c>
      <c r="C3973" s="7">
        <v>3235</v>
      </c>
    </row>
    <row r="3974" spans="1:3" x14ac:dyDescent="0.3">
      <c r="A3974" s="1" t="str">
        <f>"75144711631"</f>
        <v>75144711631</v>
      </c>
      <c r="C3974" s="7">
        <v>1715</v>
      </c>
    </row>
    <row r="3975" spans="1:3" x14ac:dyDescent="0.3">
      <c r="A3975" s="1" t="str">
        <f>"75144711648"</f>
        <v>75144711648</v>
      </c>
      <c r="C3975" s="7">
        <v>1700</v>
      </c>
    </row>
    <row r="3976" spans="1:3" x14ac:dyDescent="0.3">
      <c r="A3976" s="1" t="str">
        <f>"75146011634"</f>
        <v>75146011634</v>
      </c>
      <c r="C3976" s="7">
        <v>1700</v>
      </c>
    </row>
    <row r="3977" spans="1:3" x14ac:dyDescent="0.3">
      <c r="A3977" s="1" t="str">
        <f>"75146011639"</f>
        <v>75146011639</v>
      </c>
      <c r="C3977" s="7">
        <v>1700</v>
      </c>
    </row>
    <row r="3978" spans="1:3" x14ac:dyDescent="0.3">
      <c r="A3978" s="1" t="str">
        <f>"75146011641"</f>
        <v>75146011641</v>
      </c>
      <c r="C3978" s="7">
        <v>1700</v>
      </c>
    </row>
    <row r="3979" spans="1:3" x14ac:dyDescent="0.3">
      <c r="A3979" s="1" t="str">
        <f>"75146011648"</f>
        <v>75146011648</v>
      </c>
      <c r="C3979" s="7">
        <v>1700</v>
      </c>
    </row>
    <row r="3980" spans="1:3" x14ac:dyDescent="0.3">
      <c r="A3980" s="1" t="str">
        <f>"75146111648"</f>
        <v>75146111648</v>
      </c>
      <c r="C3980" s="7">
        <v>1990</v>
      </c>
    </row>
    <row r="3981" spans="1:3" x14ac:dyDescent="0.3">
      <c r="A3981" s="1" t="str">
        <f>"75146311634"</f>
        <v>75146311634</v>
      </c>
      <c r="C3981" s="7">
        <v>2300</v>
      </c>
    </row>
    <row r="3982" spans="1:3" x14ac:dyDescent="0.3">
      <c r="A3982" s="1" t="str">
        <f>"75146311641"</f>
        <v>75146311641</v>
      </c>
      <c r="C3982" s="7">
        <v>2300</v>
      </c>
    </row>
    <row r="3983" spans="1:3" x14ac:dyDescent="0.3">
      <c r="A3983" s="1" t="str">
        <f>"75149211579"</f>
        <v>75149211579</v>
      </c>
      <c r="C3983" s="7">
        <v>3245</v>
      </c>
    </row>
    <row r="3984" spans="1:3" x14ac:dyDescent="0.3">
      <c r="A3984" s="1" t="str">
        <f>"75153611648"</f>
        <v>75153611648</v>
      </c>
      <c r="C3984" s="7">
        <v>1840</v>
      </c>
    </row>
    <row r="3985" spans="1:3" x14ac:dyDescent="0.3">
      <c r="A3985" s="1" t="str">
        <f>"75153611748"</f>
        <v>75153611748</v>
      </c>
      <c r="C3985" s="7">
        <v>1790</v>
      </c>
    </row>
    <row r="3986" spans="1:3" x14ac:dyDescent="0.3">
      <c r="A3986" s="1" t="str">
        <f>"75154611548"</f>
        <v>75154611548</v>
      </c>
      <c r="C3986" s="7">
        <v>1840</v>
      </c>
    </row>
    <row r="3987" spans="1:3" x14ac:dyDescent="0.3">
      <c r="A3987" s="1" t="str">
        <f>"75160121248"</f>
        <v>75160121248</v>
      </c>
      <c r="C3987" s="7">
        <v>1590</v>
      </c>
    </row>
    <row r="3988" spans="1:3" x14ac:dyDescent="0.3">
      <c r="A3988" s="1" t="str">
        <f>"75160311679"</f>
        <v>75160311679</v>
      </c>
      <c r="C3988" s="7">
        <v>1980</v>
      </c>
    </row>
    <row r="3989" spans="1:3" x14ac:dyDescent="0.3">
      <c r="A3989" s="1" t="str">
        <f>"75160611679"</f>
        <v>75160611679</v>
      </c>
      <c r="C3989" s="7">
        <v>4400</v>
      </c>
    </row>
    <row r="3990" spans="1:3" x14ac:dyDescent="0.3">
      <c r="A3990" s="1" t="str">
        <f>"75160911679"</f>
        <v>75160911679</v>
      </c>
      <c r="C3990" s="7">
        <v>4040</v>
      </c>
    </row>
    <row r="3991" spans="1:3" x14ac:dyDescent="0.3">
      <c r="A3991" s="1" t="str">
        <f>"75162811848"</f>
        <v>75162811848</v>
      </c>
      <c r="C3991" s="7">
        <v>1700</v>
      </c>
    </row>
    <row r="3992" spans="1:3" x14ac:dyDescent="0.3">
      <c r="A3992" s="1" t="str">
        <f>"75164711697"</f>
        <v>75164711697</v>
      </c>
      <c r="C3992" s="7">
        <v>3480</v>
      </c>
    </row>
    <row r="3993" spans="1:3" x14ac:dyDescent="0.3">
      <c r="A3993" s="1" t="str">
        <f>"75181812839"</f>
        <v>75181812839</v>
      </c>
      <c r="C3993" s="7">
        <v>1340</v>
      </c>
    </row>
    <row r="3994" spans="1:3" x14ac:dyDescent="0.3">
      <c r="A3994" s="1" t="str">
        <f>"75181812848"</f>
        <v>75181812848</v>
      </c>
      <c r="C3994" s="7">
        <v>1340</v>
      </c>
    </row>
    <row r="3995" spans="1:3" x14ac:dyDescent="0.3">
      <c r="A3995" s="1" t="str">
        <f>"75181819839"</f>
        <v>75181819839</v>
      </c>
      <c r="C3995" s="7">
        <v>2165</v>
      </c>
    </row>
    <row r="3996" spans="1:3" x14ac:dyDescent="0.3">
      <c r="A3996" s="1" t="str">
        <f>"75181922139"</f>
        <v>75181922139</v>
      </c>
      <c r="C3996" s="7">
        <v>2305</v>
      </c>
    </row>
    <row r="3997" spans="1:3" x14ac:dyDescent="0.3">
      <c r="A3997" s="1" t="str">
        <f>"75182012739"</f>
        <v>75182012739</v>
      </c>
      <c r="C3997" s="7">
        <v>2450</v>
      </c>
    </row>
    <row r="3998" spans="1:3" x14ac:dyDescent="0.3">
      <c r="A3998" s="1" t="str">
        <f>"75182012751"</f>
        <v>75182012751</v>
      </c>
      <c r="C3998" s="7">
        <v>2450</v>
      </c>
    </row>
    <row r="3999" spans="1:3" x14ac:dyDescent="0.3">
      <c r="A3999" s="1" t="str">
        <f>"75182311834"</f>
        <v>75182311834</v>
      </c>
      <c r="C3999" s="7">
        <v>1340</v>
      </c>
    </row>
    <row r="4000" spans="1:3" x14ac:dyDescent="0.3">
      <c r="A4000" s="1" t="str">
        <f>"75182311839"</f>
        <v>75182311839</v>
      </c>
      <c r="C4000" s="7">
        <v>1340</v>
      </c>
    </row>
    <row r="4001" spans="1:3" x14ac:dyDescent="0.3">
      <c r="A4001" s="1" t="str">
        <f>"75182311848"</f>
        <v>75182311848</v>
      </c>
      <c r="C4001" s="7">
        <v>1340</v>
      </c>
    </row>
    <row r="4002" spans="1:3" x14ac:dyDescent="0.3">
      <c r="A4002" s="1" t="str">
        <f>"75182311851"</f>
        <v>75182311851</v>
      </c>
      <c r="C4002" s="7">
        <v>2400</v>
      </c>
    </row>
    <row r="4003" spans="1:3" x14ac:dyDescent="0.3">
      <c r="A4003" s="1" t="str">
        <f>"75182412848"</f>
        <v>75182412848</v>
      </c>
      <c r="C4003" s="7">
        <v>1610</v>
      </c>
    </row>
    <row r="4004" spans="1:3" x14ac:dyDescent="0.3">
      <c r="A4004" s="1" t="str">
        <f>"75202411431"</f>
        <v>75202411431</v>
      </c>
      <c r="C4004" s="7">
        <v>2050</v>
      </c>
    </row>
    <row r="4005" spans="1:3" x14ac:dyDescent="0.3">
      <c r="A4005" s="1" t="str">
        <f>"75202411439"</f>
        <v>75202411439</v>
      </c>
      <c r="C4005" s="7">
        <v>2050</v>
      </c>
    </row>
    <row r="4006" spans="1:3" x14ac:dyDescent="0.3">
      <c r="A4006" s="1" t="str">
        <f>"75202411448"</f>
        <v>75202411448</v>
      </c>
      <c r="C4006" s="7">
        <v>2050</v>
      </c>
    </row>
    <row r="4007" spans="1:3" x14ac:dyDescent="0.3">
      <c r="A4007" s="1" t="str">
        <f>"75202611639"</f>
        <v>75202611639</v>
      </c>
      <c r="C4007" s="7">
        <v>1655</v>
      </c>
    </row>
    <row r="4008" spans="1:3" x14ac:dyDescent="0.3">
      <c r="A4008" s="1" t="str">
        <f>"75202611648"</f>
        <v>75202611648</v>
      </c>
      <c r="C4008" s="7">
        <v>1540</v>
      </c>
    </row>
    <row r="4009" spans="1:3" x14ac:dyDescent="0.3">
      <c r="A4009" s="1" t="str">
        <f>"75210211639"</f>
        <v>75210211639</v>
      </c>
      <c r="C4009" s="7">
        <v>1850</v>
      </c>
    </row>
    <row r="4010" spans="1:3" x14ac:dyDescent="0.3">
      <c r="A4010" s="1" t="str">
        <f>"75210211641"</f>
        <v>75210211641</v>
      </c>
      <c r="C4010" s="7">
        <v>1425</v>
      </c>
    </row>
    <row r="4011" spans="1:3" x14ac:dyDescent="0.3">
      <c r="A4011" s="1" t="str">
        <f>"75210211648"</f>
        <v>75210211648</v>
      </c>
      <c r="C4011" s="7">
        <v>1425</v>
      </c>
    </row>
    <row r="4012" spans="1:3" x14ac:dyDescent="0.3">
      <c r="A4012" s="1" t="str">
        <f>"75211211739"</f>
        <v>75211211739</v>
      </c>
      <c r="C4012" s="7">
        <v>1570</v>
      </c>
    </row>
    <row r="4013" spans="1:3" x14ac:dyDescent="0.3">
      <c r="A4013" s="1" t="str">
        <f>"75211211741"</f>
        <v>75211211741</v>
      </c>
      <c r="C4013" s="7">
        <v>1440</v>
      </c>
    </row>
    <row r="4014" spans="1:3" x14ac:dyDescent="0.3">
      <c r="A4014" s="1" t="str">
        <f>"75211211748"</f>
        <v>75211211748</v>
      </c>
      <c r="C4014" s="7">
        <v>1440</v>
      </c>
    </row>
    <row r="4015" spans="1:3" x14ac:dyDescent="0.3">
      <c r="A4015" s="1" t="str">
        <f>"75211211751"</f>
        <v>75211211751</v>
      </c>
      <c r="C4015" s="7">
        <v>2140</v>
      </c>
    </row>
    <row r="4016" spans="1:3" x14ac:dyDescent="0.3">
      <c r="A4016" s="1" t="str">
        <f>"75211255739"</f>
        <v>75211255739</v>
      </c>
      <c r="C4016" s="7">
        <v>2140</v>
      </c>
    </row>
    <row r="4017" spans="1:3" x14ac:dyDescent="0.3">
      <c r="A4017" s="1" t="str">
        <f>"75212211539"</f>
        <v>75212211539</v>
      </c>
      <c r="C4017" s="7">
        <v>1705</v>
      </c>
    </row>
    <row r="4018" spans="1:3" x14ac:dyDescent="0.3">
      <c r="A4018" s="1" t="str">
        <f>"75212311741"</f>
        <v>75212311741</v>
      </c>
      <c r="C4018" s="7">
        <v>1500</v>
      </c>
    </row>
    <row r="4019" spans="1:3" x14ac:dyDescent="0.3">
      <c r="A4019" s="1" t="str">
        <f>"75212711739"</f>
        <v>75212711739</v>
      </c>
      <c r="C4019" s="7">
        <v>1565</v>
      </c>
    </row>
    <row r="4020" spans="1:3" x14ac:dyDescent="0.3">
      <c r="A4020" s="1" t="str">
        <f>"75212711748"</f>
        <v>75212711748</v>
      </c>
      <c r="C4020" s="7">
        <v>1440</v>
      </c>
    </row>
    <row r="4021" spans="1:3" x14ac:dyDescent="0.3">
      <c r="A4021" s="1" t="str">
        <f>"75212811539"</f>
        <v>75212811539</v>
      </c>
      <c r="C4021" s="7">
        <v>1590</v>
      </c>
    </row>
    <row r="4022" spans="1:3" x14ac:dyDescent="0.3">
      <c r="A4022" s="1" t="str">
        <f>"75212811548"</f>
        <v>75212811548</v>
      </c>
      <c r="C4022" s="7">
        <v>1590</v>
      </c>
    </row>
    <row r="4023" spans="1:3" x14ac:dyDescent="0.3">
      <c r="A4023" s="1" t="str">
        <f>"75213011739"</f>
        <v>75213011739</v>
      </c>
      <c r="C4023" s="7">
        <v>1745</v>
      </c>
    </row>
    <row r="4024" spans="1:3" x14ac:dyDescent="0.3">
      <c r="A4024" s="1" t="str">
        <f>"75213011748"</f>
        <v>75213011748</v>
      </c>
      <c r="C4024" s="7">
        <v>1600</v>
      </c>
    </row>
    <row r="4025" spans="1:3" x14ac:dyDescent="0.3">
      <c r="A4025" s="1" t="str">
        <f>"75213011751"</f>
        <v>75213011751</v>
      </c>
      <c r="C4025" s="7">
        <v>2165</v>
      </c>
    </row>
    <row r="4026" spans="1:3" x14ac:dyDescent="0.3">
      <c r="A4026" s="1" t="str">
        <f>"75213811639"</f>
        <v>75213811639</v>
      </c>
      <c r="C4026" s="7">
        <v>1840</v>
      </c>
    </row>
    <row r="4027" spans="1:3" x14ac:dyDescent="0.3">
      <c r="A4027" s="1" t="str">
        <f>"75213811648"</f>
        <v>75213811648</v>
      </c>
      <c r="C4027" s="7">
        <v>1840</v>
      </c>
    </row>
    <row r="4028" spans="1:3" x14ac:dyDescent="0.3">
      <c r="A4028" s="1" t="str">
        <f>"75213855639"</f>
        <v>75213855639</v>
      </c>
      <c r="C4028" s="7">
        <v>2340</v>
      </c>
    </row>
    <row r="4029" spans="1:3" x14ac:dyDescent="0.3">
      <c r="A4029" s="1" t="str">
        <f>"75213911748"</f>
        <v>75213911748</v>
      </c>
      <c r="C4029" s="7">
        <v>2000</v>
      </c>
    </row>
    <row r="4030" spans="1:3" x14ac:dyDescent="0.3">
      <c r="A4030" s="1" t="str">
        <f>"75215611648"</f>
        <v>75215611648</v>
      </c>
      <c r="C4030" s="7">
        <v>1840</v>
      </c>
    </row>
    <row r="4031" spans="1:3" x14ac:dyDescent="0.3">
      <c r="A4031" s="1" t="str">
        <f>"75215911739"</f>
        <v>75215911739</v>
      </c>
      <c r="C4031" s="7">
        <v>1650</v>
      </c>
    </row>
    <row r="4032" spans="1:3" x14ac:dyDescent="0.3">
      <c r="A4032" s="1" t="str">
        <f>"75215911748"</f>
        <v>75215911748</v>
      </c>
      <c r="C4032" s="7">
        <v>1650</v>
      </c>
    </row>
    <row r="4033" spans="1:3" x14ac:dyDescent="0.3">
      <c r="A4033" s="1" t="str">
        <f>"75216511748"</f>
        <v>75216511748</v>
      </c>
      <c r="C4033" s="7">
        <v>1890</v>
      </c>
    </row>
    <row r="4034" spans="1:3" x14ac:dyDescent="0.3">
      <c r="A4034" s="1" t="str">
        <f>"75220411739"</f>
        <v>75220411739</v>
      </c>
      <c r="C4034" s="7">
        <v>2425</v>
      </c>
    </row>
    <row r="4035" spans="1:3" x14ac:dyDescent="0.3">
      <c r="A4035" s="1" t="str">
        <f>"75220411748"</f>
        <v>75220411748</v>
      </c>
      <c r="C4035" s="7">
        <v>2425</v>
      </c>
    </row>
    <row r="4036" spans="1:3" x14ac:dyDescent="0.3">
      <c r="A4036" s="1" t="str">
        <f>"75260111639"</f>
        <v>75260111639</v>
      </c>
      <c r="C4036" s="7">
        <v>2900</v>
      </c>
    </row>
    <row r="4037" spans="1:3" x14ac:dyDescent="0.3">
      <c r="A4037" s="1" t="str">
        <f>"75260111651"</f>
        <v>75260111651</v>
      </c>
      <c r="C4037" s="7">
        <v>2900</v>
      </c>
    </row>
    <row r="4038" spans="1:3" x14ac:dyDescent="0.3">
      <c r="A4038" s="1" t="str">
        <f>"75260211531"</f>
        <v>75260211531</v>
      </c>
      <c r="C4038" s="7">
        <v>1890</v>
      </c>
    </row>
    <row r="4039" spans="1:3" x14ac:dyDescent="0.3">
      <c r="A4039" s="1" t="str">
        <f>"75260211548"</f>
        <v>75260211548</v>
      </c>
      <c r="C4039" s="7">
        <v>1840</v>
      </c>
    </row>
    <row r="4040" spans="1:3" x14ac:dyDescent="0.3">
      <c r="A4040" s="1" t="str">
        <f>"75260311041"</f>
        <v>75260311041</v>
      </c>
      <c r="C4040" s="7">
        <v>1925</v>
      </c>
    </row>
    <row r="4041" spans="1:3" x14ac:dyDescent="0.3">
      <c r="A4041" s="1" t="str">
        <f>"75260311048"</f>
        <v>75260311048</v>
      </c>
      <c r="C4041" s="7">
        <v>1925</v>
      </c>
    </row>
    <row r="4042" spans="1:3" x14ac:dyDescent="0.3">
      <c r="A4042" s="1" t="str">
        <f>"75260611648"</f>
        <v>75260611648</v>
      </c>
      <c r="C4042" s="7">
        <v>1800</v>
      </c>
    </row>
    <row r="4043" spans="1:3" x14ac:dyDescent="0.3">
      <c r="A4043" s="1" t="str">
        <f>"75260611651"</f>
        <v>75260611651</v>
      </c>
      <c r="C4043" s="7">
        <v>2720</v>
      </c>
    </row>
    <row r="4044" spans="1:3" x14ac:dyDescent="0.3">
      <c r="A4044" s="1" t="str">
        <f>"75261011348"</f>
        <v>75261011348</v>
      </c>
      <c r="C4044" s="7">
        <v>1740</v>
      </c>
    </row>
    <row r="4045" spans="1:3" x14ac:dyDescent="0.3">
      <c r="A4045" s="1" t="str">
        <f>"75261011351"</f>
        <v>75261011351</v>
      </c>
      <c r="C4045" s="7">
        <v>2720</v>
      </c>
    </row>
    <row r="4046" spans="1:3" x14ac:dyDescent="0.3">
      <c r="A4046" s="1" t="str">
        <f>"75262611639"</f>
        <v>75262611639</v>
      </c>
      <c r="C4046" s="7">
        <v>1925</v>
      </c>
    </row>
    <row r="4047" spans="1:3" x14ac:dyDescent="0.3">
      <c r="A4047" s="1" t="str">
        <f>"75262811647"</f>
        <v>75262811647</v>
      </c>
      <c r="C4047" s="7">
        <v>2495</v>
      </c>
    </row>
    <row r="4048" spans="1:3" x14ac:dyDescent="0.3">
      <c r="A4048" s="1" t="str">
        <f>"75262811648"</f>
        <v>75262811648</v>
      </c>
      <c r="C4048" s="7">
        <v>1650</v>
      </c>
    </row>
    <row r="4049" spans="1:3" x14ac:dyDescent="0.3">
      <c r="A4049" s="1" t="str">
        <f>"75263011048"</f>
        <v>75263011048</v>
      </c>
      <c r="C4049" s="7">
        <v>1800</v>
      </c>
    </row>
    <row r="4050" spans="1:3" x14ac:dyDescent="0.3">
      <c r="A4050" s="1" t="str">
        <f>"75263011051"</f>
        <v>75263011051</v>
      </c>
      <c r="C4050" s="7">
        <v>2640</v>
      </c>
    </row>
    <row r="4051" spans="1:3" x14ac:dyDescent="0.3">
      <c r="A4051" s="1" t="str">
        <f>"75263411641"</f>
        <v>75263411641</v>
      </c>
      <c r="C4051" s="7">
        <v>2440</v>
      </c>
    </row>
    <row r="4052" spans="1:3" x14ac:dyDescent="0.3">
      <c r="A4052" s="1" t="str">
        <f>"75263411651"</f>
        <v>75263411651</v>
      </c>
      <c r="C4052" s="7">
        <v>3540</v>
      </c>
    </row>
    <row r="4053" spans="1:3" x14ac:dyDescent="0.3">
      <c r="A4053" s="1" t="str">
        <f>"75270112151"</f>
        <v>75270112151</v>
      </c>
      <c r="C4053" s="7">
        <v>2385</v>
      </c>
    </row>
    <row r="4054" spans="1:3" x14ac:dyDescent="0.3">
      <c r="A4054" s="1" t="str">
        <f>"75270222239"</f>
        <v>75270222239</v>
      </c>
      <c r="C4054" s="7">
        <v>2780</v>
      </c>
    </row>
    <row r="4055" spans="1:3" x14ac:dyDescent="0.3">
      <c r="A4055" s="1" t="str">
        <f>"75270222248"</f>
        <v>75270222248</v>
      </c>
      <c r="C4055" s="7">
        <v>1540</v>
      </c>
    </row>
    <row r="4056" spans="1:3" x14ac:dyDescent="0.3">
      <c r="A4056" s="1" t="str">
        <f>"75270222251"</f>
        <v>75270222251</v>
      </c>
      <c r="C4056" s="7">
        <v>2720</v>
      </c>
    </row>
    <row r="4057" spans="1:3" x14ac:dyDescent="0.3">
      <c r="A4057" s="1" t="str">
        <f>"75271512848"</f>
        <v>75271512848</v>
      </c>
      <c r="C4057" s="7">
        <v>1590</v>
      </c>
    </row>
    <row r="4058" spans="1:3" x14ac:dyDescent="0.3">
      <c r="A4058" s="1" t="str">
        <f>"75271512851"</f>
        <v>75271512851</v>
      </c>
      <c r="C4058" s="7">
        <v>2685</v>
      </c>
    </row>
    <row r="4059" spans="1:3" x14ac:dyDescent="0.3">
      <c r="A4059" s="1" t="str">
        <f>"75272912848"</f>
        <v>75272912848</v>
      </c>
      <c r="C4059" s="7">
        <v>1350</v>
      </c>
    </row>
    <row r="4060" spans="1:3" x14ac:dyDescent="0.3">
      <c r="A4060" s="1" t="str">
        <f>"75272912851"</f>
        <v>75272912851</v>
      </c>
      <c r="C4060" s="7">
        <v>2290</v>
      </c>
    </row>
    <row r="4061" spans="1:3" x14ac:dyDescent="0.3">
      <c r="A4061" s="1" t="str">
        <f>"75290521634"</f>
        <v>75290521634</v>
      </c>
      <c r="C4061" s="7">
        <v>1675</v>
      </c>
    </row>
    <row r="4062" spans="1:3" x14ac:dyDescent="0.3">
      <c r="A4062" s="1" t="str">
        <f>"75291511648"</f>
        <v>75291511648</v>
      </c>
      <c r="C4062" s="7">
        <v>2640</v>
      </c>
    </row>
    <row r="4063" spans="1:3" x14ac:dyDescent="0.3">
      <c r="A4063" s="1" t="str">
        <f>"75291511651"</f>
        <v>75291511651</v>
      </c>
      <c r="C4063" s="7">
        <v>3340</v>
      </c>
    </row>
    <row r="4064" spans="1:3" x14ac:dyDescent="0.3">
      <c r="A4064" s="1" t="str">
        <f>"75292111639"</f>
        <v>75292111639</v>
      </c>
      <c r="C4064" s="7">
        <v>2780</v>
      </c>
    </row>
    <row r="4065" spans="1:3" x14ac:dyDescent="0.3">
      <c r="A4065" s="1" t="str">
        <f>"75292111641"</f>
        <v>75292111641</v>
      </c>
      <c r="C4065" s="7">
        <v>2000</v>
      </c>
    </row>
    <row r="4066" spans="1:3" x14ac:dyDescent="0.3">
      <c r="A4066" s="1" t="str">
        <f>"75292111648"</f>
        <v>75292111648</v>
      </c>
      <c r="C4066" s="7">
        <v>2000</v>
      </c>
    </row>
    <row r="4067" spans="1:3" x14ac:dyDescent="0.3">
      <c r="A4067" s="1" t="str">
        <f>"75292111651"</f>
        <v>75292111651</v>
      </c>
      <c r="C4067" s="7">
        <v>2780</v>
      </c>
    </row>
    <row r="4068" spans="1:3" x14ac:dyDescent="0.3">
      <c r="A4068" s="1" t="str">
        <f>"75292811039"</f>
        <v>75292811039</v>
      </c>
      <c r="C4068" s="7">
        <v>2080</v>
      </c>
    </row>
    <row r="4069" spans="1:3" x14ac:dyDescent="0.3">
      <c r="A4069" s="1" t="str">
        <f>"75292811048"</f>
        <v>75292811048</v>
      </c>
      <c r="C4069" s="7">
        <v>2080</v>
      </c>
    </row>
    <row r="4070" spans="1:3" x14ac:dyDescent="0.3">
      <c r="A4070" s="1" t="str">
        <f>"75292811151"</f>
        <v>75292811151</v>
      </c>
      <c r="C4070" s="7">
        <v>3500</v>
      </c>
    </row>
    <row r="4071" spans="1:3" x14ac:dyDescent="0.3">
      <c r="A4071" s="1" t="str">
        <f>"75294311539"</f>
        <v>75294311539</v>
      </c>
      <c r="C4071" s="7">
        <v>2265</v>
      </c>
    </row>
    <row r="4072" spans="1:3" x14ac:dyDescent="0.3">
      <c r="A4072" s="1" t="str">
        <f>"75294311639"</f>
        <v>75294311639</v>
      </c>
      <c r="C4072" s="7">
        <v>3400</v>
      </c>
    </row>
    <row r="4073" spans="1:3" x14ac:dyDescent="0.3">
      <c r="A4073" s="1" t="str">
        <f>"75294411641"</f>
        <v>75294411641</v>
      </c>
      <c r="C4073" s="7">
        <v>1925</v>
      </c>
    </row>
    <row r="4074" spans="1:3" x14ac:dyDescent="0.3">
      <c r="A4074" s="1" t="str">
        <f>"75294411651"</f>
        <v>75294411651</v>
      </c>
      <c r="C4074" s="7">
        <v>2610</v>
      </c>
    </row>
    <row r="4075" spans="1:3" x14ac:dyDescent="0.3">
      <c r="A4075" s="1" t="str">
        <f>"75296411739"</f>
        <v>75296411739</v>
      </c>
      <c r="C4075" s="7">
        <v>1990</v>
      </c>
    </row>
    <row r="4076" spans="1:3" x14ac:dyDescent="0.3">
      <c r="A4076" s="1" t="str">
        <f>"75296411751"</f>
        <v>75296411751</v>
      </c>
      <c r="C4076" s="7">
        <v>3375</v>
      </c>
    </row>
    <row r="4077" spans="1:3" x14ac:dyDescent="0.3">
      <c r="A4077" s="1" t="str">
        <f>"75296511634"</f>
        <v>75296511634</v>
      </c>
      <c r="C4077" s="7">
        <v>1640</v>
      </c>
    </row>
    <row r="4078" spans="1:3" x14ac:dyDescent="0.3">
      <c r="A4078" s="1" t="str">
        <f>"75296511641"</f>
        <v>75296511641</v>
      </c>
      <c r="C4078" s="7">
        <v>1640</v>
      </c>
    </row>
    <row r="4079" spans="1:3" x14ac:dyDescent="0.3">
      <c r="A4079" s="1" t="str">
        <f>"75296511648"</f>
        <v>75296511648</v>
      </c>
      <c r="C4079" s="7">
        <v>1640</v>
      </c>
    </row>
    <row r="4080" spans="1:3" x14ac:dyDescent="0.3">
      <c r="A4080" s="1" t="str">
        <f>"75296555639"</f>
        <v>75296555639</v>
      </c>
      <c r="C4080" s="7">
        <v>2235</v>
      </c>
    </row>
    <row r="4081" spans="1:3" x14ac:dyDescent="0.3">
      <c r="A4081" s="1" t="str">
        <f>"75296588628"</f>
        <v>75296588628</v>
      </c>
      <c r="C4081" s="7">
        <v>2235</v>
      </c>
    </row>
    <row r="4082" spans="1:3" x14ac:dyDescent="0.3">
      <c r="A4082" s="1" t="str">
        <f>"75296588639"</f>
        <v>75296588639</v>
      </c>
      <c r="C4082" s="7">
        <v>2235</v>
      </c>
    </row>
    <row r="4083" spans="1:3" x14ac:dyDescent="0.3">
      <c r="A4083" s="1" t="str">
        <f>"75296711641"</f>
        <v>75296711641</v>
      </c>
      <c r="C4083" s="7">
        <v>2150</v>
      </c>
    </row>
    <row r="4084" spans="1:3" x14ac:dyDescent="0.3">
      <c r="A4084" s="1" t="str">
        <f>"75296711651"</f>
        <v>75296711651</v>
      </c>
      <c r="C4084" s="7">
        <v>2720</v>
      </c>
    </row>
    <row r="4085" spans="1:3" x14ac:dyDescent="0.3">
      <c r="A4085" s="1" t="str">
        <f>"75297911651"</f>
        <v>75297911651</v>
      </c>
      <c r="C4085" s="7">
        <v>2640</v>
      </c>
    </row>
    <row r="4086" spans="1:3" x14ac:dyDescent="0.3">
      <c r="A4086" s="1" t="str">
        <f>"75299911639"</f>
        <v>75299911639</v>
      </c>
      <c r="C4086" s="7">
        <v>1650</v>
      </c>
    </row>
    <row r="4087" spans="1:3" x14ac:dyDescent="0.3">
      <c r="A4087" s="1" t="str">
        <f>"75299911648"</f>
        <v>75299911648</v>
      </c>
      <c r="C4087" s="7">
        <v>1650</v>
      </c>
    </row>
    <row r="4088" spans="1:3" x14ac:dyDescent="0.3">
      <c r="A4088" s="1" t="str">
        <f>"75299911651"</f>
        <v>75299911651</v>
      </c>
      <c r="C4088" s="7">
        <v>2990</v>
      </c>
    </row>
    <row r="4089" spans="1:3" x14ac:dyDescent="0.3">
      <c r="A4089" s="1" t="str">
        <f>"75299955639"</f>
        <v>75299955639</v>
      </c>
      <c r="C4089" s="7">
        <v>2990</v>
      </c>
    </row>
    <row r="4090" spans="1:3" x14ac:dyDescent="0.3">
      <c r="A4090" s="1" t="str">
        <f>"75316911731"</f>
        <v>75316911731</v>
      </c>
      <c r="C4090" s="7">
        <v>2340</v>
      </c>
    </row>
    <row r="4091" spans="1:3" x14ac:dyDescent="0.3">
      <c r="A4091" s="1" t="str">
        <f>"75316911741"</f>
        <v>75316911741</v>
      </c>
      <c r="C4091" s="7">
        <v>2340</v>
      </c>
    </row>
    <row r="4092" spans="1:3" x14ac:dyDescent="0.3">
      <c r="A4092" s="1" t="str">
        <f>"75316911748"</f>
        <v>75316911748</v>
      </c>
      <c r="C4092" s="7">
        <v>2340</v>
      </c>
    </row>
    <row r="4093" spans="1:3" x14ac:dyDescent="0.3">
      <c r="A4093" s="1" t="str">
        <f>"75320211631"</f>
        <v>75320211631</v>
      </c>
      <c r="C4093" s="7">
        <v>1700</v>
      </c>
    </row>
    <row r="4094" spans="1:3" x14ac:dyDescent="0.3">
      <c r="A4094" s="1" t="str">
        <f>"75320211639"</f>
        <v>75320211639</v>
      </c>
      <c r="C4094" s="7">
        <v>1700</v>
      </c>
    </row>
    <row r="4095" spans="1:3" x14ac:dyDescent="0.3">
      <c r="A4095" s="1" t="str">
        <f>"75320211648"</f>
        <v>75320211648</v>
      </c>
      <c r="C4095" s="7">
        <v>1700</v>
      </c>
    </row>
    <row r="4096" spans="1:3" x14ac:dyDescent="0.3">
      <c r="A4096" s="1" t="str">
        <f>"75320611439"</f>
        <v>75320611439</v>
      </c>
      <c r="C4096" s="7">
        <v>1600</v>
      </c>
    </row>
    <row r="4097" spans="1:3" x14ac:dyDescent="0.3">
      <c r="A4097" s="1" t="str">
        <f>"75320611448"</f>
        <v>75320611448</v>
      </c>
      <c r="C4097" s="7">
        <v>1600</v>
      </c>
    </row>
    <row r="4098" spans="1:3" x14ac:dyDescent="0.3">
      <c r="A4098" s="1" t="str">
        <f>"75320611631"</f>
        <v>75320611631</v>
      </c>
      <c r="C4098" s="7">
        <v>1940</v>
      </c>
    </row>
    <row r="4099" spans="1:3" x14ac:dyDescent="0.3">
      <c r="A4099" s="1" t="str">
        <f>"75320611634"</f>
        <v>75320611634</v>
      </c>
      <c r="C4099" s="7">
        <v>2020</v>
      </c>
    </row>
    <row r="4100" spans="1:3" x14ac:dyDescent="0.3">
      <c r="A4100" s="1" t="str">
        <f>"75320611641"</f>
        <v>75320611641</v>
      </c>
      <c r="C4100" s="7">
        <v>1940</v>
      </c>
    </row>
    <row r="4101" spans="1:3" x14ac:dyDescent="0.3">
      <c r="A4101" s="1" t="str">
        <f>"75320611648"</f>
        <v>75320611648</v>
      </c>
      <c r="C4101" s="7">
        <v>1940</v>
      </c>
    </row>
    <row r="4102" spans="1:3" x14ac:dyDescent="0.3">
      <c r="A4102" s="1" t="str">
        <f>"75322411641"</f>
        <v>75322411641</v>
      </c>
      <c r="C4102" s="7">
        <v>1840</v>
      </c>
    </row>
    <row r="4103" spans="1:3" x14ac:dyDescent="0.3">
      <c r="A4103" s="1" t="str">
        <f>"75322411648"</f>
        <v>75322411648</v>
      </c>
      <c r="C4103" s="7">
        <v>1840</v>
      </c>
    </row>
    <row r="4104" spans="1:3" x14ac:dyDescent="0.3">
      <c r="A4104" s="1" t="str">
        <f>"75324111734"</f>
        <v>75324111734</v>
      </c>
      <c r="C4104" s="7">
        <v>1800</v>
      </c>
    </row>
    <row r="4105" spans="1:3" x14ac:dyDescent="0.3">
      <c r="A4105" s="1" t="str">
        <f>"75324111748"</f>
        <v>75324111748</v>
      </c>
      <c r="C4105" s="7">
        <v>1800</v>
      </c>
    </row>
    <row r="4106" spans="1:3" x14ac:dyDescent="0.3">
      <c r="A4106" s="1" t="str">
        <f>"75324511731"</f>
        <v>75324511731</v>
      </c>
      <c r="C4106" s="7">
        <v>1675</v>
      </c>
    </row>
    <row r="4107" spans="1:3" x14ac:dyDescent="0.3">
      <c r="A4107" s="1" t="str">
        <f>"75324511739"</f>
        <v>75324511739</v>
      </c>
      <c r="C4107" s="7">
        <v>1675</v>
      </c>
    </row>
    <row r="4108" spans="1:3" x14ac:dyDescent="0.3">
      <c r="A4108" s="1" t="str">
        <f>"75324511748"</f>
        <v>75324511748</v>
      </c>
      <c r="C4108" s="7">
        <v>1675</v>
      </c>
    </row>
    <row r="4109" spans="1:3" x14ac:dyDescent="0.3">
      <c r="A4109" s="1" t="str">
        <f>"75324911734"</f>
        <v>75324911734</v>
      </c>
      <c r="C4109" s="7">
        <v>2170</v>
      </c>
    </row>
    <row r="4110" spans="1:3" x14ac:dyDescent="0.3">
      <c r="A4110" s="1" t="str">
        <f>"75324911748"</f>
        <v>75324911748</v>
      </c>
      <c r="C4110" s="7">
        <v>1940</v>
      </c>
    </row>
    <row r="4111" spans="1:3" x14ac:dyDescent="0.3">
      <c r="A4111" s="1" t="str">
        <f>"75325011731"</f>
        <v>75325011731</v>
      </c>
      <c r="C4111" s="7">
        <v>1975</v>
      </c>
    </row>
    <row r="4112" spans="1:3" x14ac:dyDescent="0.3">
      <c r="A4112" s="1" t="str">
        <f>"75325011739"</f>
        <v>75325011739</v>
      </c>
      <c r="C4112" s="7">
        <v>1975</v>
      </c>
    </row>
    <row r="4113" spans="1:3" x14ac:dyDescent="0.3">
      <c r="A4113" s="1" t="str">
        <f>"75325111631"</f>
        <v>75325111631</v>
      </c>
      <c r="C4113" s="7">
        <v>1700</v>
      </c>
    </row>
    <row r="4114" spans="1:3" x14ac:dyDescent="0.3">
      <c r="A4114" s="1" t="str">
        <f>"75325111634"</f>
        <v>75325111634</v>
      </c>
      <c r="C4114" s="7">
        <v>1700</v>
      </c>
    </row>
    <row r="4115" spans="1:3" x14ac:dyDescent="0.3">
      <c r="A4115" s="1" t="str">
        <f>"75325111641"</f>
        <v>75325111641</v>
      </c>
      <c r="C4115" s="7">
        <v>1700</v>
      </c>
    </row>
    <row r="4116" spans="1:3" x14ac:dyDescent="0.3">
      <c r="A4116" s="1" t="str">
        <f>"75325111648"</f>
        <v>75325111648</v>
      </c>
      <c r="C4116" s="7">
        <v>1700</v>
      </c>
    </row>
    <row r="4117" spans="1:3" x14ac:dyDescent="0.3">
      <c r="A4117" s="1" t="str">
        <f>"75326411731"</f>
        <v>75326411731</v>
      </c>
      <c r="C4117" s="7">
        <v>1950</v>
      </c>
    </row>
    <row r="4118" spans="1:3" x14ac:dyDescent="0.3">
      <c r="A4118" s="1" t="str">
        <f>"75326411748"</f>
        <v>75326411748</v>
      </c>
      <c r="C4118" s="7">
        <v>1950</v>
      </c>
    </row>
    <row r="4119" spans="1:3" x14ac:dyDescent="0.3">
      <c r="A4119" s="1" t="str">
        <f>"75326511048"</f>
        <v>75326511048</v>
      </c>
      <c r="C4119" s="7">
        <v>4290</v>
      </c>
    </row>
    <row r="4120" spans="1:3" x14ac:dyDescent="0.3">
      <c r="A4120" s="1" t="str">
        <f>"75328011634"</f>
        <v>75328011634</v>
      </c>
      <c r="C4120" s="7">
        <v>2160</v>
      </c>
    </row>
    <row r="4121" spans="1:3" x14ac:dyDescent="0.3">
      <c r="A4121" s="1" t="str">
        <f>"75328211651"</f>
        <v>75328211651</v>
      </c>
      <c r="C4121" s="7">
        <v>2905</v>
      </c>
    </row>
    <row r="4122" spans="1:3" x14ac:dyDescent="0.3">
      <c r="A4122" s="1" t="str">
        <f>"75328611634"</f>
        <v>75328611634</v>
      </c>
      <c r="C4122" s="7">
        <v>1985</v>
      </c>
    </row>
    <row r="4123" spans="1:3" x14ac:dyDescent="0.3">
      <c r="A4123" s="1" t="str">
        <f>"75328611651"</f>
        <v>75328611651</v>
      </c>
      <c r="C4123" s="7">
        <v>2920</v>
      </c>
    </row>
    <row r="4124" spans="1:3" x14ac:dyDescent="0.3">
      <c r="A4124" s="1" t="str">
        <f>"75328911451"</f>
        <v>75328911451</v>
      </c>
      <c r="C4124" s="7">
        <v>2930</v>
      </c>
    </row>
    <row r="4125" spans="1:3" x14ac:dyDescent="0.3">
      <c r="A4125" s="1" t="str">
        <f>"75329011641"</f>
        <v>75329011641</v>
      </c>
      <c r="C4125" s="7">
        <v>2175</v>
      </c>
    </row>
    <row r="4126" spans="1:3" x14ac:dyDescent="0.3">
      <c r="A4126" s="1" t="str">
        <f>"75329055648"</f>
        <v>75329055648</v>
      </c>
      <c r="C4126" s="7">
        <v>2175</v>
      </c>
    </row>
    <row r="4127" spans="1:3" x14ac:dyDescent="0.3">
      <c r="A4127" s="1" t="str">
        <f>"75329211648"</f>
        <v>75329211648</v>
      </c>
      <c r="C4127" s="7">
        <v>1900</v>
      </c>
    </row>
    <row r="4128" spans="1:3" x14ac:dyDescent="0.3">
      <c r="A4128" s="1" t="str">
        <f>"75330111748"</f>
        <v>75330111748</v>
      </c>
      <c r="C4128" s="7">
        <v>2150</v>
      </c>
    </row>
    <row r="4129" spans="1:3" x14ac:dyDescent="0.3">
      <c r="A4129" s="1" t="str">
        <f>"75370211839"</f>
        <v>75370211839</v>
      </c>
      <c r="C4129" s="7">
        <v>2540</v>
      </c>
    </row>
    <row r="4130" spans="1:3" x14ac:dyDescent="0.3">
      <c r="A4130" s="1" t="str">
        <f>"75370211848"</f>
        <v>75370211848</v>
      </c>
      <c r="C4130" s="7">
        <v>1340</v>
      </c>
    </row>
    <row r="4131" spans="1:3" x14ac:dyDescent="0.3">
      <c r="A4131" s="1" t="str">
        <f>"75370211851"</f>
        <v>75370211851</v>
      </c>
      <c r="C4131" s="7">
        <v>2540</v>
      </c>
    </row>
    <row r="4132" spans="1:3" x14ac:dyDescent="0.3">
      <c r="A4132" s="1" t="str">
        <f>"75373322451"</f>
        <v>75373322451</v>
      </c>
      <c r="C4132" s="7">
        <v>2705</v>
      </c>
    </row>
    <row r="4133" spans="1:3" x14ac:dyDescent="0.3">
      <c r="A4133" s="1" t="str">
        <f>"75374122848"</f>
        <v>75374122848</v>
      </c>
      <c r="C4133" s="7">
        <v>1340</v>
      </c>
    </row>
    <row r="4134" spans="1:3" x14ac:dyDescent="0.3">
      <c r="A4134" s="1" t="str">
        <f>"75374122851"</f>
        <v>75374122851</v>
      </c>
      <c r="C4134" s="7">
        <v>2470</v>
      </c>
    </row>
    <row r="4135" spans="1:3" x14ac:dyDescent="0.3">
      <c r="A4135" s="1" t="str">
        <f>"75382111631"</f>
        <v>75382111631</v>
      </c>
      <c r="C4135" s="7">
        <v>1500</v>
      </c>
    </row>
    <row r="4136" spans="1:3" x14ac:dyDescent="0.3">
      <c r="A4136" s="1" t="str">
        <f>"75382111639"</f>
        <v>75382111639</v>
      </c>
      <c r="C4136" s="7">
        <v>2070</v>
      </c>
    </row>
    <row r="4137" spans="1:3" x14ac:dyDescent="0.3">
      <c r="A4137" s="1" t="str">
        <f>"75382111648"</f>
        <v>75382111648</v>
      </c>
      <c r="C4137" s="7">
        <v>1500</v>
      </c>
    </row>
    <row r="4138" spans="1:3" x14ac:dyDescent="0.3">
      <c r="A4138" s="1" t="str">
        <f>"75382411131"</f>
        <v>75382411131</v>
      </c>
      <c r="C4138" s="7">
        <v>1655</v>
      </c>
    </row>
    <row r="4139" spans="1:3" x14ac:dyDescent="0.3">
      <c r="A4139" s="1" t="str">
        <f>"75383811631"</f>
        <v>75383811631</v>
      </c>
      <c r="C4139" s="7">
        <v>1790</v>
      </c>
    </row>
    <row r="4140" spans="1:3" x14ac:dyDescent="0.3">
      <c r="A4140" s="1" t="str">
        <f>"75383811648"</f>
        <v>75383811648</v>
      </c>
      <c r="C4140" s="7">
        <v>1500</v>
      </c>
    </row>
    <row r="4141" spans="1:3" x14ac:dyDescent="0.3">
      <c r="A4141" s="1" t="str">
        <f>"75384111139"</f>
        <v>75384111139</v>
      </c>
      <c r="C4141" s="7">
        <v>1590</v>
      </c>
    </row>
    <row r="4142" spans="1:3" x14ac:dyDescent="0.3">
      <c r="A4142" s="1" t="str">
        <f>"75384111148"</f>
        <v>75384111148</v>
      </c>
      <c r="C4142" s="7">
        <v>1590</v>
      </c>
    </row>
    <row r="4143" spans="1:3" x14ac:dyDescent="0.3">
      <c r="A4143" s="1" t="str">
        <f>"75384311648"</f>
        <v>75384311648</v>
      </c>
      <c r="C4143" s="7">
        <v>1840</v>
      </c>
    </row>
    <row r="4144" spans="1:3" x14ac:dyDescent="0.3">
      <c r="A4144" s="1" t="str">
        <f>"75384912148"</f>
        <v>75384912148</v>
      </c>
      <c r="C4144" s="7">
        <v>1650</v>
      </c>
    </row>
    <row r="4145" spans="1:3" x14ac:dyDescent="0.3">
      <c r="A4145" s="1" t="str">
        <f>"75385012139"</f>
        <v>75385012139</v>
      </c>
      <c r="C4145" s="7">
        <v>1810</v>
      </c>
    </row>
    <row r="4146" spans="1:3" x14ac:dyDescent="0.3">
      <c r="A4146" s="1" t="str">
        <f>"75385211131"</f>
        <v>75385211131</v>
      </c>
      <c r="C4146" s="7">
        <v>1835</v>
      </c>
    </row>
    <row r="4147" spans="1:3" x14ac:dyDescent="0.3">
      <c r="A4147" s="1" t="str">
        <f>"75385211139"</f>
        <v>75385211139</v>
      </c>
      <c r="C4147" s="7">
        <v>2305</v>
      </c>
    </row>
    <row r="4148" spans="1:3" x14ac:dyDescent="0.3">
      <c r="A4148" s="1" t="str">
        <f>"75385211151"</f>
        <v>75385211151</v>
      </c>
      <c r="C4148" s="7">
        <v>2165</v>
      </c>
    </row>
    <row r="4149" spans="1:3" x14ac:dyDescent="0.3">
      <c r="A4149" s="1" t="str">
        <f>"75386011641"</f>
        <v>75386011641</v>
      </c>
      <c r="C4149" s="7">
        <v>1540</v>
      </c>
    </row>
    <row r="4150" spans="1:3" x14ac:dyDescent="0.3">
      <c r="A4150" s="1" t="str">
        <f>"75386011648"</f>
        <v>75386011648</v>
      </c>
      <c r="C4150" s="7">
        <v>1540</v>
      </c>
    </row>
    <row r="4151" spans="1:3" x14ac:dyDescent="0.3">
      <c r="A4151" s="1" t="str">
        <f>"75386211648"</f>
        <v>75386211648</v>
      </c>
      <c r="C4151" s="7">
        <v>1750</v>
      </c>
    </row>
    <row r="4152" spans="1:3" x14ac:dyDescent="0.3">
      <c r="A4152" s="1" t="str">
        <f>"75386611531"</f>
        <v>75386611531</v>
      </c>
      <c r="C4152" s="7">
        <v>1840</v>
      </c>
    </row>
    <row r="4153" spans="1:3" x14ac:dyDescent="0.3">
      <c r="A4153" s="1" t="str">
        <f>"75386611548"</f>
        <v>75386611548</v>
      </c>
      <c r="C4153" s="7">
        <v>1840</v>
      </c>
    </row>
    <row r="4154" spans="1:3" x14ac:dyDescent="0.3">
      <c r="A4154" s="1" t="str">
        <f>"75390211631"</f>
        <v>75390211631</v>
      </c>
      <c r="C4154" s="7">
        <v>1755</v>
      </c>
    </row>
    <row r="4155" spans="1:3" x14ac:dyDescent="0.3">
      <c r="A4155" s="1" t="str">
        <f>"75390211648"</f>
        <v>75390211648</v>
      </c>
      <c r="C4155" s="7">
        <v>1640</v>
      </c>
    </row>
    <row r="4156" spans="1:3" x14ac:dyDescent="0.3">
      <c r="A4156" s="1" t="str">
        <f>"75390511531"</f>
        <v>75390511531</v>
      </c>
      <c r="C4156" s="7">
        <v>1540</v>
      </c>
    </row>
    <row r="4157" spans="1:3" x14ac:dyDescent="0.3">
      <c r="A4157" s="1" t="str">
        <f>"75390511541"</f>
        <v>75390511541</v>
      </c>
      <c r="C4157" s="7">
        <v>1540</v>
      </c>
    </row>
    <row r="4158" spans="1:3" x14ac:dyDescent="0.3">
      <c r="A4158" s="1" t="str">
        <f>"75390511548"</f>
        <v>75390511548</v>
      </c>
      <c r="C4158" s="7">
        <v>1540</v>
      </c>
    </row>
    <row r="4159" spans="1:3" x14ac:dyDescent="0.3">
      <c r="A4159" s="1" t="str">
        <f>"75390511579"</f>
        <v>75390511579</v>
      </c>
      <c r="C4159" s="7">
        <v>2240</v>
      </c>
    </row>
    <row r="4160" spans="1:3" x14ac:dyDescent="0.3">
      <c r="A4160" s="1" t="str">
        <f>"75391511197"</f>
        <v>75391511197</v>
      </c>
      <c r="C4160" s="7">
        <v>1840</v>
      </c>
    </row>
    <row r="4161" spans="1:3" x14ac:dyDescent="0.3">
      <c r="A4161" s="1" t="str">
        <f>"75393311611"</f>
        <v>75393311611</v>
      </c>
      <c r="C4161" s="7">
        <v>1440</v>
      </c>
    </row>
    <row r="4162" spans="1:3" x14ac:dyDescent="0.3">
      <c r="A4162" s="1" t="str">
        <f>"75393311631"</f>
        <v>75393311631</v>
      </c>
      <c r="C4162" s="7">
        <v>1440</v>
      </c>
    </row>
    <row r="4163" spans="1:3" x14ac:dyDescent="0.3">
      <c r="A4163" s="1" t="str">
        <f>"75393311648"</f>
        <v>75393311648</v>
      </c>
      <c r="C4163" s="7">
        <v>1440</v>
      </c>
    </row>
    <row r="4164" spans="1:3" x14ac:dyDescent="0.3">
      <c r="A4164" s="1" t="str">
        <f>"75393611631"</f>
        <v>75393611631</v>
      </c>
      <c r="C4164" s="7">
        <v>1440</v>
      </c>
    </row>
    <row r="4165" spans="1:3" x14ac:dyDescent="0.3">
      <c r="A4165" s="1" t="str">
        <f>"75393611639"</f>
        <v>75393611639</v>
      </c>
      <c r="C4165" s="7">
        <v>1690</v>
      </c>
    </row>
    <row r="4166" spans="1:3" x14ac:dyDescent="0.3">
      <c r="A4166" s="1" t="str">
        <f>"75393611648"</f>
        <v>75393611648</v>
      </c>
      <c r="C4166" s="7">
        <v>1440</v>
      </c>
    </row>
    <row r="4167" spans="1:3" x14ac:dyDescent="0.3">
      <c r="A4167" s="1" t="str">
        <f>"75395511531"</f>
        <v>75395511531</v>
      </c>
      <c r="C4167" s="7">
        <v>1540</v>
      </c>
    </row>
    <row r="4168" spans="1:3" x14ac:dyDescent="0.3">
      <c r="A4168" s="1" t="str">
        <f>"75395511539"</f>
        <v>75395511539</v>
      </c>
      <c r="C4168" s="7">
        <v>1730</v>
      </c>
    </row>
    <row r="4169" spans="1:3" x14ac:dyDescent="0.3">
      <c r="A4169" s="1" t="str">
        <f>"75395511548"</f>
        <v>75395511548</v>
      </c>
      <c r="C4169" s="7">
        <v>1540</v>
      </c>
    </row>
    <row r="4170" spans="1:3" x14ac:dyDescent="0.3">
      <c r="A4170" s="1" t="str">
        <f>"75395611631"</f>
        <v>75395611631</v>
      </c>
      <c r="C4170" s="7">
        <v>1500</v>
      </c>
    </row>
    <row r="4171" spans="1:3" x14ac:dyDescent="0.3">
      <c r="A4171" s="1" t="str">
        <f>"75395611639"</f>
        <v>75395611639</v>
      </c>
      <c r="C4171" s="7">
        <v>1820</v>
      </c>
    </row>
    <row r="4172" spans="1:3" x14ac:dyDescent="0.3">
      <c r="A4172" s="1" t="str">
        <f>"75395611648"</f>
        <v>75395611648</v>
      </c>
      <c r="C4172" s="7">
        <v>1500</v>
      </c>
    </row>
    <row r="4173" spans="1:3" x14ac:dyDescent="0.3">
      <c r="A4173" s="1" t="str">
        <f>"75395711641"</f>
        <v>75395711641</v>
      </c>
      <c r="C4173" s="7">
        <v>1840</v>
      </c>
    </row>
    <row r="4174" spans="1:3" x14ac:dyDescent="0.3">
      <c r="A4174" s="1" t="str">
        <f>"75395711651"</f>
        <v>75395711651</v>
      </c>
      <c r="C4174" s="7">
        <v>2385</v>
      </c>
    </row>
    <row r="4175" spans="1:3" x14ac:dyDescent="0.3">
      <c r="A4175" s="1" t="str">
        <f>"75396011631"</f>
        <v>75396011631</v>
      </c>
      <c r="C4175" s="7">
        <v>1500</v>
      </c>
    </row>
    <row r="4176" spans="1:3" x14ac:dyDescent="0.3">
      <c r="A4176" s="1" t="str">
        <f>"75396011639"</f>
        <v>75396011639</v>
      </c>
      <c r="C4176" s="7">
        <v>1500</v>
      </c>
    </row>
    <row r="4177" spans="1:3" x14ac:dyDescent="0.3">
      <c r="A4177" s="1" t="str">
        <f>"75396011648"</f>
        <v>75396011648</v>
      </c>
      <c r="C4177" s="7">
        <v>1500</v>
      </c>
    </row>
    <row r="4178" spans="1:3" x14ac:dyDescent="0.3">
      <c r="A4178" s="1" t="str">
        <f>"75396655648"</f>
        <v>75396655648</v>
      </c>
      <c r="C4178" s="7">
        <v>1740</v>
      </c>
    </row>
    <row r="4179" spans="1:3" x14ac:dyDescent="0.3">
      <c r="A4179" s="1" t="str">
        <f>"75400511448"</f>
        <v>75400511448</v>
      </c>
      <c r="C4179" s="7">
        <v>2040</v>
      </c>
    </row>
    <row r="4180" spans="1:3" x14ac:dyDescent="0.3">
      <c r="A4180" s="1" t="str">
        <f>"75401211639"</f>
        <v>75401211639</v>
      </c>
      <c r="C4180" s="7">
        <v>2300</v>
      </c>
    </row>
    <row r="4181" spans="1:3" x14ac:dyDescent="0.3">
      <c r="A4181" s="1" t="str">
        <f>"75401211651"</f>
        <v>75401211651</v>
      </c>
      <c r="C4181" s="7">
        <v>3050</v>
      </c>
    </row>
    <row r="4182" spans="1:3" x14ac:dyDescent="0.3">
      <c r="A4182" s="1" t="str">
        <f>"75402011531"</f>
        <v>75402011531</v>
      </c>
      <c r="C4182" s="7">
        <v>2040</v>
      </c>
    </row>
    <row r="4183" spans="1:3" x14ac:dyDescent="0.3">
      <c r="A4183" s="1" t="str">
        <f>"75403411639"</f>
        <v>75403411639</v>
      </c>
      <c r="C4183" s="7">
        <v>2490</v>
      </c>
    </row>
    <row r="4184" spans="1:3" x14ac:dyDescent="0.3">
      <c r="A4184" s="1" t="str">
        <f>"75403411641"</f>
        <v>75403411641</v>
      </c>
      <c r="C4184" s="7">
        <v>1690</v>
      </c>
    </row>
    <row r="4185" spans="1:3" x14ac:dyDescent="0.3">
      <c r="A4185" s="1" t="str">
        <f>"75403411648"</f>
        <v>75403411648</v>
      </c>
      <c r="C4185" s="7">
        <v>1690</v>
      </c>
    </row>
    <row r="4186" spans="1:3" x14ac:dyDescent="0.3">
      <c r="A4186" s="1" t="str">
        <f>"75403411651"</f>
        <v>75403411651</v>
      </c>
      <c r="C4186" s="7">
        <v>2490</v>
      </c>
    </row>
    <row r="4187" spans="1:3" x14ac:dyDescent="0.3">
      <c r="A4187" s="1" t="str">
        <f>"75403411839"</f>
        <v>75403411839</v>
      </c>
      <c r="C4187" s="7">
        <v>1820</v>
      </c>
    </row>
    <row r="4188" spans="1:3" x14ac:dyDescent="0.3">
      <c r="A4188" s="1" t="str">
        <f>"75404411739"</f>
        <v>75404411739</v>
      </c>
      <c r="C4188" s="7">
        <v>2840</v>
      </c>
    </row>
    <row r="4189" spans="1:3" x14ac:dyDescent="0.3">
      <c r="A4189" s="1" t="str">
        <f>"75404411751"</f>
        <v>75404411751</v>
      </c>
      <c r="C4189" s="7">
        <v>2840</v>
      </c>
    </row>
    <row r="4190" spans="1:3" x14ac:dyDescent="0.3">
      <c r="A4190" s="1" t="str">
        <f>"75405411639"</f>
        <v>75405411639</v>
      </c>
      <c r="C4190" s="7">
        <v>1865</v>
      </c>
    </row>
    <row r="4191" spans="1:3" x14ac:dyDescent="0.3">
      <c r="A4191" s="1" t="str">
        <f>"75405411641"</f>
        <v>75405411641</v>
      </c>
      <c r="C4191" s="7">
        <v>1865</v>
      </c>
    </row>
    <row r="4192" spans="1:3" x14ac:dyDescent="0.3">
      <c r="A4192" s="1" t="str">
        <f>"75405411648"</f>
        <v>75405411648</v>
      </c>
      <c r="C4192" s="7">
        <v>1865</v>
      </c>
    </row>
    <row r="4193" spans="1:3" x14ac:dyDescent="0.3">
      <c r="A4193" s="1" t="str">
        <f>"75407311839"</f>
        <v>75407311839</v>
      </c>
      <c r="C4193" s="7">
        <v>2300</v>
      </c>
    </row>
    <row r="4194" spans="1:3" x14ac:dyDescent="0.3">
      <c r="A4194" s="1" t="str">
        <f>"75407611639"</f>
        <v>75407611639</v>
      </c>
      <c r="C4194" s="7">
        <v>2850</v>
      </c>
    </row>
    <row r="4195" spans="1:3" x14ac:dyDescent="0.3">
      <c r="A4195" s="1" t="str">
        <f>"75407611651"</f>
        <v>75407611651</v>
      </c>
      <c r="C4195" s="7">
        <v>2850</v>
      </c>
    </row>
    <row r="4196" spans="1:3" x14ac:dyDescent="0.3">
      <c r="A4196" s="1" t="str">
        <f>"75408111641"</f>
        <v>75408111641</v>
      </c>
      <c r="C4196" s="7">
        <v>1900</v>
      </c>
    </row>
    <row r="4197" spans="1:3" x14ac:dyDescent="0.3">
      <c r="A4197" s="1" t="str">
        <f>"75408111734"</f>
        <v>75408111734</v>
      </c>
      <c r="C4197" s="7">
        <v>1900</v>
      </c>
    </row>
    <row r="4198" spans="1:3" x14ac:dyDescent="0.3">
      <c r="A4198" s="1" t="str">
        <f>"75408111748"</f>
        <v>75408111748</v>
      </c>
      <c r="C4198" s="7">
        <v>1900</v>
      </c>
    </row>
    <row r="4199" spans="1:3" x14ac:dyDescent="0.3">
      <c r="A4199" s="1" t="str">
        <f>"75408211648"</f>
        <v>75408211648</v>
      </c>
      <c r="C4199" s="7">
        <v>1840</v>
      </c>
    </row>
    <row r="4200" spans="1:3" x14ac:dyDescent="0.3">
      <c r="A4200" s="1" t="str">
        <f>"75410212041"</f>
        <v>75410212041</v>
      </c>
      <c r="C4200" s="7">
        <v>1955</v>
      </c>
    </row>
    <row r="4201" spans="1:3" x14ac:dyDescent="0.3">
      <c r="A4201" s="1" t="str">
        <f>"75410411841"</f>
        <v>75410411841</v>
      </c>
      <c r="C4201" s="7">
        <v>1925</v>
      </c>
    </row>
    <row r="4202" spans="1:3" x14ac:dyDescent="0.3">
      <c r="A4202" s="1" t="str">
        <f>"75410411848"</f>
        <v>75410411848</v>
      </c>
      <c r="C4202" s="7">
        <v>1590</v>
      </c>
    </row>
    <row r="4203" spans="1:3" x14ac:dyDescent="0.3">
      <c r="A4203" s="1" t="str">
        <f>"75411012751"</f>
        <v>75411012751</v>
      </c>
      <c r="C4203" s="7">
        <v>4940</v>
      </c>
    </row>
    <row r="4204" spans="1:3" x14ac:dyDescent="0.3">
      <c r="A4204" s="1" t="str">
        <f>"75411511651"</f>
        <v>75411511651</v>
      </c>
      <c r="C4204" s="7">
        <v>4275</v>
      </c>
    </row>
    <row r="4205" spans="1:3" x14ac:dyDescent="0.3">
      <c r="A4205" s="1" t="str">
        <f>"75411611648"</f>
        <v>75411611648</v>
      </c>
      <c r="C4205" s="7">
        <v>1840</v>
      </c>
    </row>
    <row r="4206" spans="1:3" x14ac:dyDescent="0.3">
      <c r="A4206" s="1" t="str">
        <f>"75411611651"</f>
        <v>75411611651</v>
      </c>
      <c r="C4206" s="7">
        <v>3275</v>
      </c>
    </row>
    <row r="4207" spans="1:3" x14ac:dyDescent="0.3">
      <c r="A4207" s="1" t="str">
        <f>"75411655639"</f>
        <v>75411655639</v>
      </c>
      <c r="C4207" s="7">
        <v>3275</v>
      </c>
    </row>
    <row r="4208" spans="1:3" x14ac:dyDescent="0.3">
      <c r="A4208" s="1" t="str">
        <f>"75412211651"</f>
        <v>75412211651</v>
      </c>
      <c r="C4208" s="7">
        <v>2660</v>
      </c>
    </row>
    <row r="4209" spans="1:3" x14ac:dyDescent="0.3">
      <c r="A4209" s="1" t="str">
        <f>"75412311631"</f>
        <v>75412311631</v>
      </c>
      <c r="C4209" s="7">
        <v>2000</v>
      </c>
    </row>
    <row r="4210" spans="1:3" x14ac:dyDescent="0.3">
      <c r="A4210" s="1" t="str">
        <f>"75412311639"</f>
        <v>75412311639</v>
      </c>
      <c r="C4210" s="7">
        <v>2000</v>
      </c>
    </row>
    <row r="4211" spans="1:3" x14ac:dyDescent="0.3">
      <c r="A4211" s="1" t="str">
        <f>"75412311648"</f>
        <v>75412311648</v>
      </c>
      <c r="C4211" s="7">
        <v>2000</v>
      </c>
    </row>
    <row r="4212" spans="1:3" x14ac:dyDescent="0.3">
      <c r="A4212" s="1" t="str">
        <f>"75412311651"</f>
        <v>75412311651</v>
      </c>
      <c r="C4212" s="7">
        <v>3610</v>
      </c>
    </row>
    <row r="4213" spans="1:3" x14ac:dyDescent="0.3">
      <c r="A4213" s="1" t="str">
        <f>"75412311848"</f>
        <v>75412311848</v>
      </c>
      <c r="C4213" s="7">
        <v>2000</v>
      </c>
    </row>
    <row r="4214" spans="1:3" x14ac:dyDescent="0.3">
      <c r="A4214" s="1" t="str">
        <f>"75412911848"</f>
        <v>75412911848</v>
      </c>
      <c r="C4214" s="7">
        <v>2000</v>
      </c>
    </row>
    <row r="4215" spans="1:3" x14ac:dyDescent="0.3">
      <c r="A4215" s="1" t="str">
        <f>"75412955839"</f>
        <v>75412955839</v>
      </c>
      <c r="C4215" s="7">
        <v>4350</v>
      </c>
    </row>
    <row r="4216" spans="1:3" x14ac:dyDescent="0.3">
      <c r="A4216" s="1" t="str">
        <f>"75412955851"</f>
        <v>75412955851</v>
      </c>
      <c r="C4216" s="7">
        <v>4350</v>
      </c>
    </row>
    <row r="4217" spans="1:3" x14ac:dyDescent="0.3">
      <c r="A4217" s="1" t="str">
        <f>"75414011551"</f>
        <v>75414011551</v>
      </c>
      <c r="C4217" s="7">
        <v>3115</v>
      </c>
    </row>
    <row r="4218" spans="1:3" x14ac:dyDescent="0.3">
      <c r="A4218" s="1" t="str">
        <f>"75414111739"</f>
        <v>75414111739</v>
      </c>
      <c r="C4218" s="7">
        <v>3710</v>
      </c>
    </row>
    <row r="4219" spans="1:3" x14ac:dyDescent="0.3">
      <c r="A4219" s="1" t="str">
        <f>"75414111751"</f>
        <v>75414111751</v>
      </c>
      <c r="C4219" s="7">
        <v>3985</v>
      </c>
    </row>
    <row r="4220" spans="1:3" x14ac:dyDescent="0.3">
      <c r="A4220" s="1" t="str">
        <f>"75414311531"</f>
        <v>75414311531</v>
      </c>
      <c r="C4220" s="7">
        <v>2000</v>
      </c>
    </row>
    <row r="4221" spans="1:3" x14ac:dyDescent="0.3">
      <c r="A4221" s="1" t="str">
        <f>"75414311548"</f>
        <v>75414311548</v>
      </c>
      <c r="C4221" s="7">
        <v>2000</v>
      </c>
    </row>
    <row r="4222" spans="1:3" x14ac:dyDescent="0.3">
      <c r="A4222" s="1" t="str">
        <f>"75414711648"</f>
        <v>75414711648</v>
      </c>
      <c r="C4222" s="7">
        <v>2425</v>
      </c>
    </row>
    <row r="4223" spans="1:3" x14ac:dyDescent="0.3">
      <c r="A4223" s="1" t="str">
        <f>"75414711651"</f>
        <v>75414711651</v>
      </c>
      <c r="C4223" s="7">
        <v>3350</v>
      </c>
    </row>
    <row r="4224" spans="1:3" x14ac:dyDescent="0.3">
      <c r="A4224" s="1" t="str">
        <f>"75414755639"</f>
        <v>75414755639</v>
      </c>
      <c r="C4224" s="7">
        <v>3350</v>
      </c>
    </row>
    <row r="4225" spans="1:3" x14ac:dyDescent="0.3">
      <c r="A4225" s="1" t="str">
        <f>"75422111731"</f>
        <v>75422111731</v>
      </c>
      <c r="C4225" s="7">
        <v>2000</v>
      </c>
    </row>
    <row r="4226" spans="1:3" x14ac:dyDescent="0.3">
      <c r="A4226" s="1" t="str">
        <f>"75422111748"</f>
        <v>75422111748</v>
      </c>
      <c r="C4226" s="7">
        <v>2000</v>
      </c>
    </row>
    <row r="4227" spans="1:3" x14ac:dyDescent="0.3">
      <c r="A4227" s="1" t="str">
        <f>"75422311731"</f>
        <v>75422311731</v>
      </c>
      <c r="C4227" s="7">
        <v>2000</v>
      </c>
    </row>
    <row r="4228" spans="1:3" x14ac:dyDescent="0.3">
      <c r="A4228" s="1" t="str">
        <f>"75422311741"</f>
        <v>75422311741</v>
      </c>
      <c r="C4228" s="7">
        <v>2000</v>
      </c>
    </row>
    <row r="4229" spans="1:3" x14ac:dyDescent="0.3">
      <c r="A4229" s="1" t="str">
        <f>"75422311748"</f>
        <v>75422311748</v>
      </c>
      <c r="C4229" s="7">
        <v>2000</v>
      </c>
    </row>
    <row r="4230" spans="1:3" x14ac:dyDescent="0.3">
      <c r="A4230" s="1" t="str">
        <f>"75422611731"</f>
        <v>75422611731</v>
      </c>
      <c r="C4230" s="7">
        <v>1700</v>
      </c>
    </row>
    <row r="4231" spans="1:3" x14ac:dyDescent="0.3">
      <c r="A4231" s="1" t="str">
        <f>"75422651748"</f>
        <v>75422651748</v>
      </c>
      <c r="C4231" s="7">
        <v>1490</v>
      </c>
    </row>
    <row r="4232" spans="1:3" x14ac:dyDescent="0.3">
      <c r="A4232" s="1" t="str">
        <f>"75423011748"</f>
        <v>75423011748</v>
      </c>
      <c r="C4232" s="7">
        <v>1740</v>
      </c>
    </row>
    <row r="4233" spans="1:3" x14ac:dyDescent="0.3">
      <c r="A4233" s="1" t="str">
        <f>"75423011751"</f>
        <v>75423011751</v>
      </c>
      <c r="C4233" s="7">
        <v>2885</v>
      </c>
    </row>
    <row r="4234" spans="1:3" x14ac:dyDescent="0.3">
      <c r="A4234" s="1" t="str">
        <f>"75423211648"</f>
        <v>75423211648</v>
      </c>
      <c r="C4234" s="7">
        <v>2700</v>
      </c>
    </row>
    <row r="4235" spans="1:3" x14ac:dyDescent="0.3">
      <c r="A4235" s="1" t="str">
        <f>"75423211651"</f>
        <v>75423211651</v>
      </c>
      <c r="C4235" s="7">
        <v>3275</v>
      </c>
    </row>
    <row r="4236" spans="1:3" x14ac:dyDescent="0.3">
      <c r="A4236" s="1" t="str">
        <f>"75423211739"</f>
        <v>75423211739</v>
      </c>
      <c r="C4236" s="7">
        <v>3275</v>
      </c>
    </row>
    <row r="4237" spans="1:3" x14ac:dyDescent="0.3">
      <c r="A4237" s="1" t="str">
        <f>"75423211751"</f>
        <v>75423211751</v>
      </c>
      <c r="C4237" s="7">
        <v>3275</v>
      </c>
    </row>
    <row r="4238" spans="1:3" x14ac:dyDescent="0.3">
      <c r="A4238" s="1" t="str">
        <f>"75423311639"</f>
        <v>75423311639</v>
      </c>
      <c r="C4238" s="7">
        <v>2655</v>
      </c>
    </row>
    <row r="4239" spans="1:3" x14ac:dyDescent="0.3">
      <c r="A4239" s="1" t="str">
        <f>"75423311651"</f>
        <v>75423311651</v>
      </c>
      <c r="C4239" s="7">
        <v>2655</v>
      </c>
    </row>
    <row r="4240" spans="1:3" x14ac:dyDescent="0.3">
      <c r="A4240" s="1" t="str">
        <f>"75423311731"</f>
        <v>75423311731</v>
      </c>
      <c r="C4240" s="7">
        <v>1840</v>
      </c>
    </row>
    <row r="4241" spans="1:3" x14ac:dyDescent="0.3">
      <c r="A4241" s="1" t="str">
        <f>"75423311734"</f>
        <v>75423311734</v>
      </c>
      <c r="C4241" s="7">
        <v>1840</v>
      </c>
    </row>
    <row r="4242" spans="1:3" x14ac:dyDescent="0.3">
      <c r="A4242" s="1" t="str">
        <f>"75423311739"</f>
        <v>75423311739</v>
      </c>
      <c r="C4242" s="7">
        <v>1840</v>
      </c>
    </row>
    <row r="4243" spans="1:3" x14ac:dyDescent="0.3">
      <c r="A4243" s="1" t="str">
        <f>"75423311741"</f>
        <v>75423311741</v>
      </c>
      <c r="C4243" s="7">
        <v>1840</v>
      </c>
    </row>
    <row r="4244" spans="1:3" x14ac:dyDescent="0.3">
      <c r="A4244" s="1" t="str">
        <f>"75423311748"</f>
        <v>75423311748</v>
      </c>
      <c r="C4244" s="7">
        <v>1840</v>
      </c>
    </row>
    <row r="4245" spans="1:3" x14ac:dyDescent="0.3">
      <c r="A4245" s="1" t="str">
        <f>"75423311751"</f>
        <v>75423311751</v>
      </c>
      <c r="C4245" s="7">
        <v>2385</v>
      </c>
    </row>
    <row r="4246" spans="1:3" x14ac:dyDescent="0.3">
      <c r="A4246" s="1" t="str">
        <f>"75424311639"</f>
        <v>75424311639</v>
      </c>
      <c r="C4246" s="7">
        <v>2505</v>
      </c>
    </row>
    <row r="4247" spans="1:3" x14ac:dyDescent="0.3">
      <c r="A4247" s="1" t="str">
        <f>"75425011648"</f>
        <v>75425011648</v>
      </c>
      <c r="C4247" s="7">
        <v>1840</v>
      </c>
    </row>
    <row r="4248" spans="1:3" x14ac:dyDescent="0.3">
      <c r="A4248" s="1" t="str">
        <f>"75425111739"</f>
        <v>75425111739</v>
      </c>
      <c r="C4248" s="7">
        <v>1440</v>
      </c>
    </row>
    <row r="4249" spans="1:3" x14ac:dyDescent="0.3">
      <c r="A4249" s="1" t="str">
        <f>"75425111748"</f>
        <v>75425111748</v>
      </c>
      <c r="C4249" s="7">
        <v>1440</v>
      </c>
    </row>
    <row r="4250" spans="1:3" x14ac:dyDescent="0.3">
      <c r="A4250" s="1" t="str">
        <f>"75425611639"</f>
        <v>75425611639</v>
      </c>
      <c r="C4250" s="7">
        <v>2165</v>
      </c>
    </row>
    <row r="4251" spans="1:3" x14ac:dyDescent="0.3">
      <c r="A4251" s="1" t="str">
        <f>"75425611651"</f>
        <v>75425611651</v>
      </c>
      <c r="C4251" s="7">
        <v>2570</v>
      </c>
    </row>
    <row r="4252" spans="1:3" x14ac:dyDescent="0.3">
      <c r="A4252" s="1" t="str">
        <f>"75426211731"</f>
        <v>75426211731</v>
      </c>
      <c r="C4252" s="7">
        <v>1925</v>
      </c>
    </row>
    <row r="4253" spans="1:3" x14ac:dyDescent="0.3">
      <c r="A4253" s="1" t="str">
        <f>"75426411648"</f>
        <v>75426411648</v>
      </c>
      <c r="C4253" s="7">
        <v>1500</v>
      </c>
    </row>
    <row r="4254" spans="1:3" x14ac:dyDescent="0.3">
      <c r="A4254" s="1" t="str">
        <f>"75430521634"</f>
        <v>75430521634</v>
      </c>
      <c r="C4254" s="7">
        <v>1600</v>
      </c>
    </row>
    <row r="4255" spans="1:3" x14ac:dyDescent="0.3">
      <c r="A4255" s="1" t="str">
        <f>"75430521639"</f>
        <v>75430521639</v>
      </c>
      <c r="C4255" s="7">
        <v>1600</v>
      </c>
    </row>
    <row r="4256" spans="1:3" x14ac:dyDescent="0.3">
      <c r="A4256" s="1" t="str">
        <f>"75430521641"</f>
        <v>75430521641</v>
      </c>
      <c r="C4256" s="7">
        <v>1600</v>
      </c>
    </row>
    <row r="4257" spans="1:3" x14ac:dyDescent="0.3">
      <c r="A4257" s="1" t="str">
        <f>"75430521648"</f>
        <v>75430521648</v>
      </c>
      <c r="C4257" s="7">
        <v>1600</v>
      </c>
    </row>
    <row r="4258" spans="1:3" x14ac:dyDescent="0.3">
      <c r="A4258" s="1" t="str">
        <f>"75430811639"</f>
        <v>75430811639</v>
      </c>
      <c r="C4258" s="7">
        <v>2400</v>
      </c>
    </row>
    <row r="4259" spans="1:3" x14ac:dyDescent="0.3">
      <c r="A4259" s="1" t="str">
        <f>"75430811641"</f>
        <v>75430811641</v>
      </c>
      <c r="C4259" s="7">
        <v>1740</v>
      </c>
    </row>
    <row r="4260" spans="1:3" x14ac:dyDescent="0.3">
      <c r="A4260" s="1" t="str">
        <f>"75430811648"</f>
        <v>75430811648</v>
      </c>
      <c r="C4260" s="7">
        <v>1740</v>
      </c>
    </row>
    <row r="4261" spans="1:3" x14ac:dyDescent="0.3">
      <c r="A4261" s="1" t="str">
        <f>"75430811651"</f>
        <v>75430811651</v>
      </c>
      <c r="C4261" s="7">
        <v>2400</v>
      </c>
    </row>
    <row r="4262" spans="1:3" x14ac:dyDescent="0.3">
      <c r="A4262" s="1" t="str">
        <f>"75431211639"</f>
        <v>75431211639</v>
      </c>
      <c r="C4262" s="7">
        <v>1950</v>
      </c>
    </row>
    <row r="4263" spans="1:3" x14ac:dyDescent="0.3">
      <c r="A4263" s="1" t="str">
        <f>"75431211641"</f>
        <v>75431211641</v>
      </c>
      <c r="C4263" s="7">
        <v>1950</v>
      </c>
    </row>
    <row r="4264" spans="1:3" x14ac:dyDescent="0.3">
      <c r="A4264" s="1" t="str">
        <f>"75431211648"</f>
        <v>75431211648</v>
      </c>
      <c r="C4264" s="7">
        <v>1950</v>
      </c>
    </row>
    <row r="4265" spans="1:3" x14ac:dyDescent="0.3">
      <c r="A4265" s="1" t="str">
        <f>"75439411639"</f>
        <v>75439411639</v>
      </c>
      <c r="C4265" s="7">
        <v>1840</v>
      </c>
    </row>
    <row r="4266" spans="1:3" x14ac:dyDescent="0.3">
      <c r="A4266" s="1" t="str">
        <f>"75440511631"</f>
        <v>75440511631</v>
      </c>
      <c r="C4266" s="7">
        <v>1640</v>
      </c>
    </row>
    <row r="4267" spans="1:3" x14ac:dyDescent="0.3">
      <c r="A4267" s="1" t="str">
        <f>"75440512634"</f>
        <v>75440512634</v>
      </c>
      <c r="C4267" s="7">
        <v>1640</v>
      </c>
    </row>
    <row r="4268" spans="1:3" x14ac:dyDescent="0.3">
      <c r="A4268" s="1" t="str">
        <f>"75440512648"</f>
        <v>75440512648</v>
      </c>
      <c r="C4268" s="7">
        <v>1640</v>
      </c>
    </row>
    <row r="4269" spans="1:3" x14ac:dyDescent="0.3">
      <c r="A4269" s="1" t="str">
        <f>"75440721639"</f>
        <v>75440721639</v>
      </c>
      <c r="C4269" s="7">
        <v>1740</v>
      </c>
    </row>
    <row r="4270" spans="1:3" x14ac:dyDescent="0.3">
      <c r="A4270" s="1" t="str">
        <f>"75440721648"</f>
        <v>75440721648</v>
      </c>
      <c r="C4270" s="7">
        <v>1740</v>
      </c>
    </row>
    <row r="4271" spans="1:3" x14ac:dyDescent="0.3">
      <c r="A4271" s="1" t="str">
        <f>"75442611639"</f>
        <v>75442611639</v>
      </c>
      <c r="C4271" s="7">
        <v>2190</v>
      </c>
    </row>
    <row r="4272" spans="1:3" x14ac:dyDescent="0.3">
      <c r="A4272" s="1" t="str">
        <f>"75444255639"</f>
        <v>75444255639</v>
      </c>
      <c r="C4272" s="7">
        <v>1940</v>
      </c>
    </row>
    <row r="4273" spans="1:3" x14ac:dyDescent="0.3">
      <c r="A4273" s="1" t="str">
        <f>"75444255641"</f>
        <v>75444255641</v>
      </c>
      <c r="C4273" s="7">
        <v>1940</v>
      </c>
    </row>
    <row r="4274" spans="1:3" x14ac:dyDescent="0.3">
      <c r="A4274" s="1" t="str">
        <f>"75444255648"</f>
        <v>75444255648</v>
      </c>
      <c r="C4274" s="7">
        <v>1940</v>
      </c>
    </row>
    <row r="4275" spans="1:3" x14ac:dyDescent="0.3">
      <c r="A4275" s="1" t="str">
        <f>"75444511651"</f>
        <v>75444511651</v>
      </c>
      <c r="C4275" s="7">
        <v>2785</v>
      </c>
    </row>
    <row r="4276" spans="1:3" x14ac:dyDescent="0.3">
      <c r="A4276" s="1" t="str">
        <f>"75444611630"</f>
        <v>75444611630</v>
      </c>
      <c r="C4276" s="7">
        <v>4035</v>
      </c>
    </row>
    <row r="4277" spans="1:3" x14ac:dyDescent="0.3">
      <c r="A4277" s="1" t="str">
        <f>"75444611639"</f>
        <v>75444611639</v>
      </c>
      <c r="C4277" s="7">
        <v>2425</v>
      </c>
    </row>
    <row r="4278" spans="1:3" x14ac:dyDescent="0.3">
      <c r="A4278" s="1" t="str">
        <f>"75444711631"</f>
        <v>75444711631</v>
      </c>
      <c r="C4278" s="7">
        <v>2040</v>
      </c>
    </row>
    <row r="4279" spans="1:3" x14ac:dyDescent="0.3">
      <c r="A4279" s="1" t="str">
        <f>"75444711648"</f>
        <v>75444711648</v>
      </c>
      <c r="C4279" s="7">
        <v>2040</v>
      </c>
    </row>
    <row r="4280" spans="1:3" x14ac:dyDescent="0.3">
      <c r="A4280" s="1" t="str">
        <f>"75460311631"</f>
        <v>75460311631</v>
      </c>
      <c r="C4280" s="7">
        <v>1990</v>
      </c>
    </row>
    <row r="4281" spans="1:3" x14ac:dyDescent="0.3">
      <c r="A4281" s="1" t="str">
        <f>"75460311648"</f>
        <v>75460311648</v>
      </c>
      <c r="C4281" s="7">
        <v>1840</v>
      </c>
    </row>
    <row r="4282" spans="1:3" x14ac:dyDescent="0.3">
      <c r="A4282" s="1" t="str">
        <f>"75460411431"</f>
        <v>75460411431</v>
      </c>
      <c r="C4282" s="7">
        <v>1800</v>
      </c>
    </row>
    <row r="4283" spans="1:3" x14ac:dyDescent="0.3">
      <c r="A4283" s="1" t="str">
        <f>"75460411448"</f>
        <v>75460411448</v>
      </c>
      <c r="C4283" s="7">
        <v>1800</v>
      </c>
    </row>
    <row r="4284" spans="1:3" x14ac:dyDescent="0.3">
      <c r="A4284" s="1" t="str">
        <f>"75460411451"</f>
        <v>75460411451</v>
      </c>
      <c r="C4284" s="7">
        <v>3190</v>
      </c>
    </row>
    <row r="4285" spans="1:3" x14ac:dyDescent="0.3">
      <c r="A4285" s="1" t="str">
        <f>"75463311431"</f>
        <v>75463311431</v>
      </c>
      <c r="C4285" s="7">
        <v>1800</v>
      </c>
    </row>
    <row r="4286" spans="1:3" x14ac:dyDescent="0.3">
      <c r="A4286" s="1" t="str">
        <f>"75463311448"</f>
        <v>75463311448</v>
      </c>
      <c r="C4286" s="7">
        <v>1800</v>
      </c>
    </row>
    <row r="4287" spans="1:3" x14ac:dyDescent="0.3">
      <c r="A4287" s="1" t="str">
        <f>"75463711648"</f>
        <v>75463711648</v>
      </c>
      <c r="C4287" s="7">
        <v>2425</v>
      </c>
    </row>
    <row r="4288" spans="1:3" x14ac:dyDescent="0.3">
      <c r="A4288" s="1" t="str">
        <f>"75465011648"</f>
        <v>75465011648</v>
      </c>
      <c r="C4288" s="7">
        <v>2800</v>
      </c>
    </row>
    <row r="4289" spans="1:3" x14ac:dyDescent="0.3">
      <c r="A4289" s="1" t="str">
        <f>"75465099648"</f>
        <v>75465099648</v>
      </c>
      <c r="C4289" s="7">
        <v>2090</v>
      </c>
    </row>
    <row r="4290" spans="1:3" x14ac:dyDescent="0.3">
      <c r="A4290" s="1" t="str">
        <f>"75465631631"</f>
        <v>75465631631</v>
      </c>
      <c r="C4290" s="7">
        <v>1840</v>
      </c>
    </row>
    <row r="4291" spans="1:3" x14ac:dyDescent="0.3">
      <c r="A4291" s="1" t="str">
        <f>"75465631639"</f>
        <v>75465631639</v>
      </c>
      <c r="C4291" s="7">
        <v>1840</v>
      </c>
    </row>
    <row r="4292" spans="1:3" x14ac:dyDescent="0.3">
      <c r="A4292" s="1" t="str">
        <f>"75465631643"</f>
        <v>75465631643</v>
      </c>
      <c r="C4292" s="7">
        <v>1840</v>
      </c>
    </row>
    <row r="4293" spans="1:3" x14ac:dyDescent="0.3">
      <c r="A4293" s="1" t="str">
        <f>"75465631648"</f>
        <v>75465631648</v>
      </c>
      <c r="C4293" s="7">
        <v>1840</v>
      </c>
    </row>
    <row r="4294" spans="1:3" x14ac:dyDescent="0.3">
      <c r="A4294" s="1" t="str">
        <f>"75465631848"</f>
        <v>75465631848</v>
      </c>
      <c r="C4294" s="7">
        <v>1990</v>
      </c>
    </row>
    <row r="4295" spans="1:3" x14ac:dyDescent="0.3">
      <c r="A4295" s="1" t="str">
        <f>"75465811634"</f>
        <v>75465811634</v>
      </c>
      <c r="C4295" s="7">
        <v>1990</v>
      </c>
    </row>
    <row r="4296" spans="1:3" x14ac:dyDescent="0.3">
      <c r="A4296" s="1" t="str">
        <f>"75465811648"</f>
        <v>75465811648</v>
      </c>
      <c r="C4296" s="7">
        <v>1790</v>
      </c>
    </row>
    <row r="4297" spans="1:3" x14ac:dyDescent="0.3">
      <c r="A4297" s="1" t="str">
        <f>"75471411448"</f>
        <v>75471411448</v>
      </c>
      <c r="C4297" s="7">
        <v>1790</v>
      </c>
    </row>
    <row r="4298" spans="1:3" x14ac:dyDescent="0.3">
      <c r="A4298" s="1" t="str">
        <f>"75472011439"</f>
        <v>75472011439</v>
      </c>
      <c r="C4298" s="7">
        <v>1805</v>
      </c>
    </row>
    <row r="4299" spans="1:3" x14ac:dyDescent="0.3">
      <c r="A4299" s="1" t="str">
        <f>"75472011448"</f>
        <v>75472011448</v>
      </c>
      <c r="C4299" s="7">
        <v>1700</v>
      </c>
    </row>
    <row r="4300" spans="1:3" x14ac:dyDescent="0.3">
      <c r="A4300" s="1" t="str">
        <f>"75472311431"</f>
        <v>75472311431</v>
      </c>
      <c r="C4300" s="7">
        <v>1925</v>
      </c>
    </row>
    <row r="4301" spans="1:3" x14ac:dyDescent="0.3">
      <c r="A4301" s="1" t="str">
        <f>"75472411431"</f>
        <v>75472411431</v>
      </c>
      <c r="C4301" s="7">
        <v>1600</v>
      </c>
    </row>
    <row r="4302" spans="1:3" x14ac:dyDescent="0.3">
      <c r="A4302" s="1" t="str">
        <f>"75472411439"</f>
        <v>75472411439</v>
      </c>
      <c r="C4302" s="7">
        <v>1600</v>
      </c>
    </row>
    <row r="4303" spans="1:3" x14ac:dyDescent="0.3">
      <c r="A4303" s="1" t="str">
        <f>"75472411448"</f>
        <v>75472411448</v>
      </c>
      <c r="C4303" s="7">
        <v>1600</v>
      </c>
    </row>
    <row r="4304" spans="1:3" x14ac:dyDescent="0.3">
      <c r="A4304" s="1" t="str">
        <f>"75472811431"</f>
        <v>75472811431</v>
      </c>
      <c r="C4304" s="7">
        <v>1800</v>
      </c>
    </row>
    <row r="4305" spans="1:3" x14ac:dyDescent="0.3">
      <c r="A4305" s="1" t="str">
        <f>"75472811448"</f>
        <v>75472811448</v>
      </c>
      <c r="C4305" s="7">
        <v>1800</v>
      </c>
    </row>
    <row r="4306" spans="1:3" x14ac:dyDescent="0.3">
      <c r="A4306" s="1" t="str">
        <f>"75473111431"</f>
        <v>75473111431</v>
      </c>
      <c r="C4306" s="7">
        <v>1715</v>
      </c>
    </row>
    <row r="4307" spans="1:3" x14ac:dyDescent="0.3">
      <c r="A4307" s="1" t="str">
        <f>"75473111448"</f>
        <v>75473111448</v>
      </c>
      <c r="C4307" s="7">
        <v>1640</v>
      </c>
    </row>
    <row r="4308" spans="1:3" x14ac:dyDescent="0.3">
      <c r="A4308" s="1" t="str">
        <f>"75473211531"</f>
        <v>75473211531</v>
      </c>
      <c r="C4308" s="7">
        <v>1925</v>
      </c>
    </row>
    <row r="4309" spans="1:3" x14ac:dyDescent="0.3">
      <c r="A4309" s="1" t="str">
        <f>"75473411639"</f>
        <v>75473411639</v>
      </c>
      <c r="C4309" s="7">
        <v>2140</v>
      </c>
    </row>
    <row r="4310" spans="1:3" x14ac:dyDescent="0.3">
      <c r="A4310" s="1" t="str">
        <f>"75473411648"</f>
        <v>75473411648</v>
      </c>
      <c r="C4310" s="7">
        <v>2140</v>
      </c>
    </row>
    <row r="4311" spans="1:3" x14ac:dyDescent="0.3">
      <c r="A4311" s="1" t="str">
        <f>"75474011448"</f>
        <v>75474011448</v>
      </c>
      <c r="C4311" s="7">
        <v>1600</v>
      </c>
    </row>
    <row r="4312" spans="1:3" x14ac:dyDescent="0.3">
      <c r="A4312" s="1" t="str">
        <f>"75474111431"</f>
        <v>75474111431</v>
      </c>
      <c r="C4312" s="7">
        <v>1700</v>
      </c>
    </row>
    <row r="4313" spans="1:3" x14ac:dyDescent="0.3">
      <c r="A4313" s="1" t="str">
        <f>"75474111448"</f>
        <v>75474111448</v>
      </c>
      <c r="C4313" s="7">
        <v>1700</v>
      </c>
    </row>
    <row r="4314" spans="1:3" x14ac:dyDescent="0.3">
      <c r="A4314" s="1" t="str">
        <f>"75475011439"</f>
        <v>75475011439</v>
      </c>
      <c r="C4314" s="7">
        <v>2115</v>
      </c>
    </row>
    <row r="4315" spans="1:3" x14ac:dyDescent="0.3">
      <c r="A4315" s="1" t="str">
        <f>"75475311439"</f>
        <v>75475311439</v>
      </c>
      <c r="C4315" s="7">
        <v>2140</v>
      </c>
    </row>
    <row r="4316" spans="1:3" x14ac:dyDescent="0.3">
      <c r="A4316" s="1" t="str">
        <f>"75480412834"</f>
        <v>75480412834</v>
      </c>
      <c r="C4316" s="7">
        <v>1365</v>
      </c>
    </row>
    <row r="4317" spans="1:3" x14ac:dyDescent="0.3">
      <c r="A4317" s="1" t="str">
        <f>"75480412839"</f>
        <v>75480412839</v>
      </c>
      <c r="C4317" s="7">
        <v>2410</v>
      </c>
    </row>
    <row r="4318" spans="1:3" x14ac:dyDescent="0.3">
      <c r="A4318" s="1" t="str">
        <f>"75480412851"</f>
        <v>75480412851</v>
      </c>
      <c r="C4318" s="7">
        <v>2410</v>
      </c>
    </row>
    <row r="4319" spans="1:3" x14ac:dyDescent="0.3">
      <c r="A4319" s="1" t="str">
        <f>"75480512032"</f>
        <v>75480512032</v>
      </c>
      <c r="C4319" s="7">
        <v>2495</v>
      </c>
    </row>
    <row r="4320" spans="1:3" x14ac:dyDescent="0.3">
      <c r="A4320" s="1" t="str">
        <f>"75480512051"</f>
        <v>75480512051</v>
      </c>
      <c r="C4320" s="7">
        <v>2555</v>
      </c>
    </row>
    <row r="4321" spans="1:3" x14ac:dyDescent="0.3">
      <c r="A4321" s="1" t="str">
        <f>"75480512851"</f>
        <v>75480512851</v>
      </c>
      <c r="C4321" s="7">
        <v>2495</v>
      </c>
    </row>
    <row r="4322" spans="1:3" x14ac:dyDescent="0.3">
      <c r="A4322" s="1" t="str">
        <f>"75490611631"</f>
        <v>75490611631</v>
      </c>
      <c r="C4322" s="7">
        <v>1640</v>
      </c>
    </row>
    <row r="4323" spans="1:3" x14ac:dyDescent="0.3">
      <c r="A4323" s="1" t="str">
        <f>"75490611639"</f>
        <v>75490611639</v>
      </c>
      <c r="C4323" s="7">
        <v>2000</v>
      </c>
    </row>
    <row r="4324" spans="1:3" x14ac:dyDescent="0.3">
      <c r="A4324" s="1" t="str">
        <f>"75490611641"</f>
        <v>75490611641</v>
      </c>
      <c r="C4324" s="7">
        <v>1640</v>
      </c>
    </row>
    <row r="4325" spans="1:3" x14ac:dyDescent="0.3">
      <c r="A4325" s="1" t="str">
        <f>"75490611651"</f>
        <v>75490611651</v>
      </c>
      <c r="C4325" s="7">
        <v>2000</v>
      </c>
    </row>
    <row r="4326" spans="1:3" x14ac:dyDescent="0.3">
      <c r="A4326" s="1" t="str">
        <f>"75490655651"</f>
        <v>75490655651</v>
      </c>
      <c r="C4326" s="7">
        <v>2615</v>
      </c>
    </row>
    <row r="4327" spans="1:3" x14ac:dyDescent="0.3">
      <c r="A4327" s="1" t="str">
        <f>"75490711639"</f>
        <v>75490711639</v>
      </c>
      <c r="C4327" s="7">
        <v>2825</v>
      </c>
    </row>
    <row r="4328" spans="1:3" x14ac:dyDescent="0.3">
      <c r="A4328" s="1" t="str">
        <f>"75490711648"</f>
        <v>75490711648</v>
      </c>
      <c r="C4328" s="7">
        <v>1840</v>
      </c>
    </row>
    <row r="4329" spans="1:3" x14ac:dyDescent="0.3">
      <c r="A4329" s="1" t="str">
        <f>"75490711651"</f>
        <v>75490711651</v>
      </c>
      <c r="C4329" s="7">
        <v>2825</v>
      </c>
    </row>
    <row r="4330" spans="1:3" x14ac:dyDescent="0.3">
      <c r="A4330" s="1" t="str">
        <f>"75490811630"</f>
        <v>75490811630</v>
      </c>
      <c r="C4330" s="7">
        <v>4700</v>
      </c>
    </row>
    <row r="4331" spans="1:3" x14ac:dyDescent="0.3">
      <c r="A4331" s="1" t="str">
        <f>"75490811639"</f>
        <v>75490811639</v>
      </c>
      <c r="C4331" s="7">
        <v>2190</v>
      </c>
    </row>
    <row r="4332" spans="1:3" x14ac:dyDescent="0.3">
      <c r="A4332" s="1" t="str">
        <f>"75490811648"</f>
        <v>75490811648</v>
      </c>
      <c r="C4332" s="7">
        <v>2190</v>
      </c>
    </row>
    <row r="4333" spans="1:3" x14ac:dyDescent="0.3">
      <c r="A4333" s="1" t="str">
        <f>"75490911639"</f>
        <v>75490911639</v>
      </c>
      <c r="C4333" s="7">
        <v>2500</v>
      </c>
    </row>
    <row r="4334" spans="1:3" x14ac:dyDescent="0.3">
      <c r="A4334" s="1" t="str">
        <f>"75491511639"</f>
        <v>75491511639</v>
      </c>
      <c r="C4334" s="7">
        <v>4365</v>
      </c>
    </row>
    <row r="4335" spans="1:3" x14ac:dyDescent="0.3">
      <c r="A4335" s="1" t="str">
        <f>"75491577639"</f>
        <v>75491577639</v>
      </c>
      <c r="C4335" s="7">
        <v>2050</v>
      </c>
    </row>
    <row r="4336" spans="1:3" x14ac:dyDescent="0.3">
      <c r="A4336" s="1" t="str">
        <f>"75491577658"</f>
        <v>75491577658</v>
      </c>
      <c r="C4336" s="7">
        <v>4650</v>
      </c>
    </row>
    <row r="4337" spans="1:3" x14ac:dyDescent="0.3">
      <c r="A4337" s="1" t="str">
        <f>"75491599639"</f>
        <v>75491599639</v>
      </c>
      <c r="C4337" s="7">
        <v>3695</v>
      </c>
    </row>
    <row r="4338" spans="1:3" x14ac:dyDescent="0.3">
      <c r="A4338" s="1" t="str">
        <f>"75491711631"</f>
        <v>75491711631</v>
      </c>
      <c r="C4338" s="7">
        <v>1700</v>
      </c>
    </row>
    <row r="4339" spans="1:3" x14ac:dyDescent="0.3">
      <c r="A4339" s="1" t="str">
        <f>"75491711639"</f>
        <v>75491711639</v>
      </c>
      <c r="C4339" s="7">
        <v>1700</v>
      </c>
    </row>
    <row r="4340" spans="1:3" x14ac:dyDescent="0.3">
      <c r="A4340" s="1" t="str">
        <f>"75491711648"</f>
        <v>75491711648</v>
      </c>
      <c r="C4340" s="7">
        <v>1700</v>
      </c>
    </row>
    <row r="4341" spans="1:3" x14ac:dyDescent="0.3">
      <c r="A4341" s="1" t="str">
        <f>"75493011634"</f>
        <v>75493011634</v>
      </c>
      <c r="C4341" s="7">
        <v>1600</v>
      </c>
    </row>
    <row r="4342" spans="1:3" x14ac:dyDescent="0.3">
      <c r="A4342" s="1" t="str">
        <f>"75493011641"</f>
        <v>75493011641</v>
      </c>
      <c r="C4342" s="7">
        <v>1615</v>
      </c>
    </row>
    <row r="4343" spans="1:3" x14ac:dyDescent="0.3">
      <c r="A4343" s="1" t="str">
        <f>"75493011648"</f>
        <v>75493011648</v>
      </c>
      <c r="C4343" s="7">
        <v>1600</v>
      </c>
    </row>
    <row r="4344" spans="1:3" x14ac:dyDescent="0.3">
      <c r="A4344" s="1" t="str">
        <f>"75493111634"</f>
        <v>75493111634</v>
      </c>
      <c r="C4344" s="7">
        <v>1840</v>
      </c>
    </row>
    <row r="4345" spans="1:3" x14ac:dyDescent="0.3">
      <c r="A4345" s="1" t="str">
        <f>"75493111643"</f>
        <v>75493111643</v>
      </c>
      <c r="C4345" s="7">
        <v>1840</v>
      </c>
    </row>
    <row r="4346" spans="1:3" x14ac:dyDescent="0.3">
      <c r="A4346" s="1" t="str">
        <f>"75493111648"</f>
        <v>75493111648</v>
      </c>
      <c r="C4346" s="7">
        <v>1840</v>
      </c>
    </row>
    <row r="4347" spans="1:3" x14ac:dyDescent="0.3">
      <c r="A4347" s="1" t="str">
        <f>"75495611631"</f>
        <v>75495611631</v>
      </c>
      <c r="C4347" s="7">
        <v>1700</v>
      </c>
    </row>
    <row r="4348" spans="1:3" x14ac:dyDescent="0.3">
      <c r="A4348" s="1" t="str">
        <f>"75495611641"</f>
        <v>75495611641</v>
      </c>
      <c r="C4348" s="7">
        <v>1700</v>
      </c>
    </row>
    <row r="4349" spans="1:3" x14ac:dyDescent="0.3">
      <c r="A4349" s="1" t="str">
        <f>"75495611648"</f>
        <v>75495611648</v>
      </c>
      <c r="C4349" s="7">
        <v>1700</v>
      </c>
    </row>
    <row r="4350" spans="1:3" x14ac:dyDescent="0.3">
      <c r="A4350" s="1" t="str">
        <f>"75495711631"</f>
        <v>75495711631</v>
      </c>
      <c r="C4350" s="7">
        <v>1600</v>
      </c>
    </row>
    <row r="4351" spans="1:3" x14ac:dyDescent="0.3">
      <c r="A4351" s="1" t="str">
        <f>"75495711639"</f>
        <v>75495711639</v>
      </c>
      <c r="C4351" s="7">
        <v>2990</v>
      </c>
    </row>
    <row r="4352" spans="1:3" x14ac:dyDescent="0.3">
      <c r="A4352" s="1" t="str">
        <f>"75495711648"</f>
        <v>75495711648</v>
      </c>
      <c r="C4352" s="7">
        <v>1600</v>
      </c>
    </row>
    <row r="4353" spans="1:3" x14ac:dyDescent="0.3">
      <c r="A4353" s="1" t="str">
        <f>"75495711651"</f>
        <v>75495711651</v>
      </c>
      <c r="C4353" s="7">
        <v>2990</v>
      </c>
    </row>
    <row r="4354" spans="1:3" x14ac:dyDescent="0.3">
      <c r="A4354" s="1" t="str">
        <f>"75510611631"</f>
        <v>75510611631</v>
      </c>
      <c r="C4354" s="7">
        <v>1840</v>
      </c>
    </row>
    <row r="4355" spans="1:3" x14ac:dyDescent="0.3">
      <c r="A4355" s="1" t="str">
        <f>"75510611641"</f>
        <v>75510611641</v>
      </c>
      <c r="C4355" s="7">
        <v>1840</v>
      </c>
    </row>
    <row r="4356" spans="1:3" x14ac:dyDescent="0.3">
      <c r="A4356" s="1" t="str">
        <f>"75510611648"</f>
        <v>75510611648</v>
      </c>
      <c r="C4356" s="7">
        <v>1840</v>
      </c>
    </row>
    <row r="4357" spans="1:3" x14ac:dyDescent="0.3">
      <c r="A4357" s="1" t="str">
        <f>"75510711639"</f>
        <v>75510711639</v>
      </c>
      <c r="C4357" s="7">
        <v>2360</v>
      </c>
    </row>
    <row r="4358" spans="1:3" x14ac:dyDescent="0.3">
      <c r="A4358" s="1" t="str">
        <f>"75511011641"</f>
        <v>75511011641</v>
      </c>
      <c r="C4358" s="7">
        <v>1800</v>
      </c>
    </row>
    <row r="4359" spans="1:3" x14ac:dyDescent="0.3">
      <c r="A4359" s="1" t="str">
        <f>"75511011648"</f>
        <v>75511011648</v>
      </c>
      <c r="C4359" s="7">
        <v>1800</v>
      </c>
    </row>
    <row r="4360" spans="1:3" x14ac:dyDescent="0.3">
      <c r="A4360" s="1" t="str">
        <f>"75511211431"</f>
        <v>75511211431</v>
      </c>
      <c r="C4360" s="7">
        <v>2250</v>
      </c>
    </row>
    <row r="4361" spans="1:3" x14ac:dyDescent="0.3">
      <c r="A4361" s="1" t="str">
        <f>"75511811741"</f>
        <v>75511811741</v>
      </c>
      <c r="C4361" s="7">
        <v>1490</v>
      </c>
    </row>
    <row r="4362" spans="1:3" x14ac:dyDescent="0.3">
      <c r="A4362" s="1" t="str">
        <f>"75512311639"</f>
        <v>75512311639</v>
      </c>
      <c r="C4362" s="7">
        <v>1990</v>
      </c>
    </row>
    <row r="4363" spans="1:3" x14ac:dyDescent="0.3">
      <c r="A4363" s="1" t="str">
        <f>"75512511639"</f>
        <v>75512511639</v>
      </c>
      <c r="C4363" s="7">
        <v>1925</v>
      </c>
    </row>
    <row r="4364" spans="1:3" x14ac:dyDescent="0.3">
      <c r="A4364" s="1" t="str">
        <f>"75512711639"</f>
        <v>75512711639</v>
      </c>
      <c r="C4364" s="7">
        <v>1750</v>
      </c>
    </row>
    <row r="4365" spans="1:3" x14ac:dyDescent="0.3">
      <c r="A4365" s="1" t="str">
        <f>"75512711648"</f>
        <v>75512711648</v>
      </c>
      <c r="C4365" s="7">
        <v>1750</v>
      </c>
    </row>
    <row r="4366" spans="1:3" x14ac:dyDescent="0.3">
      <c r="A4366" s="1" t="str">
        <f>"75513111639"</f>
        <v>75513111639</v>
      </c>
      <c r="C4366" s="7">
        <v>1760</v>
      </c>
    </row>
    <row r="4367" spans="1:3" x14ac:dyDescent="0.3">
      <c r="A4367" s="1" t="str">
        <f>"75513411841"</f>
        <v>75513411841</v>
      </c>
      <c r="C4367" s="7">
        <v>1650</v>
      </c>
    </row>
    <row r="4368" spans="1:3" x14ac:dyDescent="0.3">
      <c r="A4368" s="1" t="str">
        <f>"75513411848"</f>
        <v>75513411848</v>
      </c>
      <c r="C4368" s="7">
        <v>1650</v>
      </c>
    </row>
    <row r="4369" spans="1:3" x14ac:dyDescent="0.3">
      <c r="A4369" s="1" t="str">
        <f>"75513711631"</f>
        <v>75513711631</v>
      </c>
      <c r="C4369" s="7">
        <v>2115</v>
      </c>
    </row>
    <row r="4370" spans="1:3" x14ac:dyDescent="0.3">
      <c r="A4370" s="1" t="str">
        <f>"75513711641"</f>
        <v>75513711641</v>
      </c>
      <c r="C4370" s="7">
        <v>2115</v>
      </c>
    </row>
    <row r="4371" spans="1:3" x14ac:dyDescent="0.3">
      <c r="A4371" s="1" t="str">
        <f>"75513911839"</f>
        <v>75513911839</v>
      </c>
      <c r="C4371" s="7">
        <v>2050</v>
      </c>
    </row>
    <row r="4372" spans="1:3" x14ac:dyDescent="0.3">
      <c r="A4372" s="1" t="str">
        <f>"75515511731"</f>
        <v>75515511731</v>
      </c>
      <c r="C4372" s="7">
        <v>1925</v>
      </c>
    </row>
    <row r="4373" spans="1:3" x14ac:dyDescent="0.3">
      <c r="A4373" s="1" t="str">
        <f>"75515611531"</f>
        <v>75515611531</v>
      </c>
      <c r="C4373" s="7">
        <v>1600</v>
      </c>
    </row>
    <row r="4374" spans="1:3" x14ac:dyDescent="0.3">
      <c r="A4374" s="1" t="str">
        <f>"75515611539"</f>
        <v>75515611539</v>
      </c>
      <c r="C4374" s="7">
        <v>1600</v>
      </c>
    </row>
    <row r="4375" spans="1:3" x14ac:dyDescent="0.3">
      <c r="A4375" s="1" t="str">
        <f>"75515611541"</f>
        <v>75515611541</v>
      </c>
      <c r="C4375" s="7">
        <v>1600</v>
      </c>
    </row>
    <row r="4376" spans="1:3" x14ac:dyDescent="0.3">
      <c r="A4376" s="1" t="str">
        <f>"75515611548"</f>
        <v>75515611548</v>
      </c>
      <c r="C4376" s="7">
        <v>1600</v>
      </c>
    </row>
    <row r="4377" spans="1:3" x14ac:dyDescent="0.3">
      <c r="A4377" s="1" t="str">
        <f>"75515811641"</f>
        <v>75515811641</v>
      </c>
      <c r="C4377" s="7">
        <v>2175</v>
      </c>
    </row>
    <row r="4378" spans="1:3" x14ac:dyDescent="0.3">
      <c r="A4378" s="1" t="str">
        <f>"75516711648"</f>
        <v>75516711648</v>
      </c>
      <c r="C4378" s="7">
        <v>1700</v>
      </c>
    </row>
    <row r="4379" spans="1:3" x14ac:dyDescent="0.3">
      <c r="A4379" s="1" t="str">
        <f>"75517211634"</f>
        <v>75517211634</v>
      </c>
      <c r="C4379" s="7">
        <v>2300</v>
      </c>
    </row>
    <row r="4380" spans="1:3" x14ac:dyDescent="0.3">
      <c r="A4380" s="1" t="str">
        <f>"75517411639"</f>
        <v>75517411639</v>
      </c>
      <c r="C4380" s="7">
        <v>1810</v>
      </c>
    </row>
    <row r="4381" spans="1:3" x14ac:dyDescent="0.3">
      <c r="A4381" s="1" t="str">
        <f>"75517511651"</f>
        <v>75517511651</v>
      </c>
      <c r="C4381" s="7">
        <v>2535</v>
      </c>
    </row>
    <row r="4382" spans="1:3" x14ac:dyDescent="0.3">
      <c r="A4382" s="1" t="str">
        <f>"75517611639"</f>
        <v>75517611639</v>
      </c>
      <c r="C4382" s="7">
        <v>1890</v>
      </c>
    </row>
    <row r="4383" spans="1:3" x14ac:dyDescent="0.3">
      <c r="A4383" s="1" t="str">
        <f>"75517611648"</f>
        <v>75517611648</v>
      </c>
      <c r="C4383" s="7">
        <v>1890</v>
      </c>
    </row>
    <row r="4384" spans="1:3" x14ac:dyDescent="0.3">
      <c r="A4384" s="1" t="str">
        <f>"75517811639"</f>
        <v>75517811639</v>
      </c>
      <c r="C4384" s="7">
        <v>1925</v>
      </c>
    </row>
    <row r="4385" spans="1:3" x14ac:dyDescent="0.3">
      <c r="A4385" s="1" t="str">
        <f>"75517911648"</f>
        <v>75517911648</v>
      </c>
      <c r="C4385" s="7">
        <v>1790</v>
      </c>
    </row>
    <row r="4386" spans="1:3" x14ac:dyDescent="0.3">
      <c r="A4386" s="1" t="str">
        <f>"75517911651"</f>
        <v>75517911651</v>
      </c>
      <c r="C4386" s="7">
        <v>2630</v>
      </c>
    </row>
    <row r="4387" spans="1:3" x14ac:dyDescent="0.3">
      <c r="A4387" s="1" t="str">
        <f>"75518211731"</f>
        <v>75518211731</v>
      </c>
      <c r="C4387" s="7">
        <v>2290</v>
      </c>
    </row>
    <row r="4388" spans="1:3" x14ac:dyDescent="0.3">
      <c r="A4388" s="1" t="str">
        <f>"75518211739"</f>
        <v>75518211739</v>
      </c>
      <c r="C4388" s="7">
        <v>2290</v>
      </c>
    </row>
    <row r="4389" spans="1:3" x14ac:dyDescent="0.3">
      <c r="A4389" s="1" t="str">
        <f>"75518211751"</f>
        <v>75518211751</v>
      </c>
      <c r="C4389" s="7">
        <v>2815</v>
      </c>
    </row>
    <row r="4390" spans="1:3" x14ac:dyDescent="0.3">
      <c r="A4390" s="1" t="str">
        <f>"75518299639"</f>
        <v>75518299639</v>
      </c>
      <c r="C4390" s="7">
        <v>2450</v>
      </c>
    </row>
    <row r="4391" spans="1:3" x14ac:dyDescent="0.3">
      <c r="A4391" s="1" t="str">
        <f>"75518411648"</f>
        <v>75518411648</v>
      </c>
      <c r="C4391" s="7">
        <v>1800</v>
      </c>
    </row>
    <row r="4392" spans="1:3" x14ac:dyDescent="0.3">
      <c r="A4392" s="1" t="str">
        <f>"75518811639"</f>
        <v>75518811639</v>
      </c>
      <c r="C4392" s="7">
        <v>1900</v>
      </c>
    </row>
    <row r="4393" spans="1:3" x14ac:dyDescent="0.3">
      <c r="A4393" s="1" t="str">
        <f>"75518811648"</f>
        <v>75518811648</v>
      </c>
      <c r="C4393" s="7">
        <v>1900</v>
      </c>
    </row>
    <row r="4394" spans="1:3" x14ac:dyDescent="0.3">
      <c r="A4394" s="1" t="str">
        <f>"75519011648"</f>
        <v>75519011648</v>
      </c>
      <c r="C4394" s="7">
        <v>2500</v>
      </c>
    </row>
    <row r="4395" spans="1:3" x14ac:dyDescent="0.3">
      <c r="A4395" s="1" t="str">
        <f>"75519011748"</f>
        <v>75519011748</v>
      </c>
      <c r="C4395" s="7">
        <v>2365</v>
      </c>
    </row>
    <row r="4396" spans="1:3" x14ac:dyDescent="0.3">
      <c r="A4396" s="1" t="str">
        <f>"75519511634"</f>
        <v>75519511634</v>
      </c>
      <c r="C4396" s="7">
        <v>2365</v>
      </c>
    </row>
    <row r="4397" spans="1:3" x14ac:dyDescent="0.3">
      <c r="A4397" s="1" t="str">
        <f>"75550211634"</f>
        <v>75550211634</v>
      </c>
      <c r="C4397" s="7">
        <v>1800</v>
      </c>
    </row>
    <row r="4398" spans="1:3" x14ac:dyDescent="0.3">
      <c r="A4398" s="1" t="str">
        <f>"75550211639"</f>
        <v>75550211639</v>
      </c>
      <c r="C4398" s="7">
        <v>1800</v>
      </c>
    </row>
    <row r="4399" spans="1:3" x14ac:dyDescent="0.3">
      <c r="A4399" s="1" t="str">
        <f>"75550211648"</f>
        <v>75550211648</v>
      </c>
      <c r="C4399" s="7">
        <v>1800</v>
      </c>
    </row>
    <row r="4400" spans="1:3" x14ac:dyDescent="0.3">
      <c r="A4400" s="1" t="str">
        <f>"75550211748"</f>
        <v>75550211748</v>
      </c>
      <c r="C4400" s="7">
        <v>1800</v>
      </c>
    </row>
    <row r="4401" spans="1:3" x14ac:dyDescent="0.3">
      <c r="A4401" s="1" t="str">
        <f>"75550255639"</f>
        <v>75550255639</v>
      </c>
      <c r="C4401" s="7">
        <v>2495</v>
      </c>
    </row>
    <row r="4402" spans="1:3" x14ac:dyDescent="0.3">
      <c r="A4402" s="1" t="str">
        <f>"75550611651"</f>
        <v>75550611651</v>
      </c>
      <c r="C4402" s="7">
        <v>2260</v>
      </c>
    </row>
    <row r="4403" spans="1:3" x14ac:dyDescent="0.3">
      <c r="A4403" s="1" t="str">
        <f>"75551011439"</f>
        <v>75551011439</v>
      </c>
      <c r="C4403" s="7">
        <v>1670</v>
      </c>
    </row>
    <row r="4404" spans="1:3" x14ac:dyDescent="0.3">
      <c r="A4404" s="1" t="str">
        <f>"75551011448"</f>
        <v>75551011448</v>
      </c>
      <c r="C4404" s="7">
        <v>1600</v>
      </c>
    </row>
    <row r="4405" spans="1:3" x14ac:dyDescent="0.3">
      <c r="A4405" s="1" t="str">
        <f>"75552411631"</f>
        <v>75552411631</v>
      </c>
      <c r="C4405" s="7">
        <v>1800</v>
      </c>
    </row>
    <row r="4406" spans="1:3" x14ac:dyDescent="0.3">
      <c r="A4406" s="1" t="str">
        <f>"75552411648"</f>
        <v>75552411648</v>
      </c>
      <c r="C4406" s="7">
        <v>1800</v>
      </c>
    </row>
    <row r="4407" spans="1:3" x14ac:dyDescent="0.3">
      <c r="A4407" s="1" t="str">
        <f>"75552511448"</f>
        <v>75552511448</v>
      </c>
      <c r="C4407" s="7">
        <v>2425</v>
      </c>
    </row>
    <row r="4408" spans="1:3" x14ac:dyDescent="0.3">
      <c r="A4408" s="1" t="str">
        <f>"75554011639"</f>
        <v>75554011639</v>
      </c>
      <c r="C4408" s="7">
        <v>2670</v>
      </c>
    </row>
    <row r="4409" spans="1:3" x14ac:dyDescent="0.3">
      <c r="A4409" s="1" t="str">
        <f>"75554011651"</f>
        <v>75554011651</v>
      </c>
      <c r="C4409" s="7">
        <v>2675</v>
      </c>
    </row>
    <row r="4410" spans="1:3" x14ac:dyDescent="0.3">
      <c r="A4410" s="1" t="str">
        <f>"75554211548"</f>
        <v>75554211548</v>
      </c>
      <c r="C4410" s="7">
        <v>2000</v>
      </c>
    </row>
    <row r="4411" spans="1:3" x14ac:dyDescent="0.3">
      <c r="A4411" s="1" t="str">
        <f>"75556711431"</f>
        <v>75556711431</v>
      </c>
      <c r="C4411" s="7">
        <v>1755</v>
      </c>
    </row>
    <row r="4412" spans="1:3" x14ac:dyDescent="0.3">
      <c r="A4412" s="1" t="str">
        <f>"75556711441"</f>
        <v>75556711441</v>
      </c>
      <c r="C4412" s="7">
        <v>1700</v>
      </c>
    </row>
    <row r="4413" spans="1:3" x14ac:dyDescent="0.3">
      <c r="A4413" s="1" t="str">
        <f>"75556711448"</f>
        <v>75556711448</v>
      </c>
      <c r="C4413" s="7">
        <v>1700</v>
      </c>
    </row>
    <row r="4414" spans="1:3" x14ac:dyDescent="0.3">
      <c r="A4414" s="1" t="str">
        <f>"75557711530"</f>
        <v>75557711530</v>
      </c>
      <c r="C4414" s="7">
        <v>3255</v>
      </c>
    </row>
    <row r="4415" spans="1:3" x14ac:dyDescent="0.3">
      <c r="A4415" s="1" t="str">
        <f>"75557711541"</f>
        <v>75557711541</v>
      </c>
      <c r="C4415" s="7">
        <v>1990</v>
      </c>
    </row>
    <row r="4416" spans="1:3" x14ac:dyDescent="0.3">
      <c r="A4416" s="1" t="str">
        <f>"75557711551"</f>
        <v>75557711551</v>
      </c>
      <c r="C4416" s="7">
        <v>2320</v>
      </c>
    </row>
    <row r="4417" spans="1:3" x14ac:dyDescent="0.3">
      <c r="A4417" s="1" t="str">
        <f>"75557755639"</f>
        <v>75557755639</v>
      </c>
      <c r="C4417" s="7">
        <v>2010</v>
      </c>
    </row>
    <row r="4418" spans="1:3" x14ac:dyDescent="0.3">
      <c r="A4418" s="1" t="str">
        <f>"75558011539"</f>
        <v>75558011539</v>
      </c>
      <c r="C4418" s="7">
        <v>2175</v>
      </c>
    </row>
    <row r="4419" spans="1:3" x14ac:dyDescent="0.3">
      <c r="A4419" s="1" t="str">
        <f>"75558411641"</f>
        <v>75558411641</v>
      </c>
      <c r="C4419" s="7">
        <v>2040</v>
      </c>
    </row>
    <row r="4420" spans="1:3" x14ac:dyDescent="0.3">
      <c r="A4420" s="1" t="str">
        <f>"75620211634"</f>
        <v>75620211634</v>
      </c>
      <c r="C4420" s="7">
        <v>2300</v>
      </c>
    </row>
    <row r="4421" spans="1:3" x14ac:dyDescent="0.3">
      <c r="A4421" s="1" t="str">
        <f>"75620311648"</f>
        <v>75620311648</v>
      </c>
      <c r="C4421" s="7">
        <v>2425</v>
      </c>
    </row>
    <row r="4422" spans="1:3" x14ac:dyDescent="0.3">
      <c r="A4422" s="1" t="str">
        <f>"75620311651"</f>
        <v>75620311651</v>
      </c>
      <c r="C4422" s="7">
        <v>3260</v>
      </c>
    </row>
    <row r="4423" spans="1:3" x14ac:dyDescent="0.3">
      <c r="A4423" s="1" t="str">
        <f>"75621211639"</f>
        <v>75621211639</v>
      </c>
      <c r="C4423" s="7">
        <v>1940</v>
      </c>
    </row>
    <row r="4424" spans="1:3" x14ac:dyDescent="0.3">
      <c r="A4424" s="1" t="str">
        <f>"75621211641"</f>
        <v>75621211641</v>
      </c>
      <c r="C4424" s="7">
        <v>1940</v>
      </c>
    </row>
    <row r="4425" spans="1:3" x14ac:dyDescent="0.3">
      <c r="A4425" s="1" t="str">
        <f>"75622911648"</f>
        <v>75622911648</v>
      </c>
      <c r="C4425" s="7">
        <v>2300</v>
      </c>
    </row>
    <row r="4426" spans="1:3" x14ac:dyDescent="0.3">
      <c r="A4426" s="1" t="str">
        <f>"75630111631"</f>
        <v>75630111631</v>
      </c>
      <c r="C4426" s="7">
        <v>1640</v>
      </c>
    </row>
    <row r="4427" spans="1:3" x14ac:dyDescent="0.3">
      <c r="A4427" s="1" t="str">
        <f>"75630111648"</f>
        <v>75630111648</v>
      </c>
      <c r="C4427" s="7">
        <v>1640</v>
      </c>
    </row>
    <row r="4428" spans="1:3" x14ac:dyDescent="0.3">
      <c r="A4428" s="1" t="str">
        <f>"75630221641"</f>
        <v>75630221641</v>
      </c>
      <c r="C4428" s="7">
        <v>2050</v>
      </c>
    </row>
    <row r="4429" spans="1:3" x14ac:dyDescent="0.3">
      <c r="A4429" s="1" t="str">
        <f>"75630421734"</f>
        <v>75630421734</v>
      </c>
      <c r="C4429" s="7">
        <v>2175</v>
      </c>
    </row>
    <row r="4430" spans="1:3" x14ac:dyDescent="0.3">
      <c r="A4430" s="1" t="str">
        <f>"75630711631"</f>
        <v>75630711631</v>
      </c>
      <c r="C4430" s="7">
        <v>1840</v>
      </c>
    </row>
    <row r="4431" spans="1:3" x14ac:dyDescent="0.3">
      <c r="A4431" s="1" t="str">
        <f>"75630711648"</f>
        <v>75630711648</v>
      </c>
      <c r="C4431" s="7">
        <v>1840</v>
      </c>
    </row>
    <row r="4432" spans="1:3" x14ac:dyDescent="0.3">
      <c r="A4432" s="1" t="str">
        <f>"75630811641"</f>
        <v>75630811641</v>
      </c>
      <c r="C4432" s="7">
        <v>1650</v>
      </c>
    </row>
    <row r="4433" spans="1:3" x14ac:dyDescent="0.3">
      <c r="A4433" s="1" t="str">
        <f>"75630811648"</f>
        <v>75630811648</v>
      </c>
      <c r="C4433" s="7">
        <v>1650</v>
      </c>
    </row>
    <row r="4434" spans="1:3" x14ac:dyDescent="0.3">
      <c r="A4434" s="1" t="str">
        <f>"75640211079"</f>
        <v>75640211079</v>
      </c>
      <c r="C4434" s="7">
        <v>7090</v>
      </c>
    </row>
    <row r="4435" spans="1:3" x14ac:dyDescent="0.3">
      <c r="A4435" s="1" t="str">
        <f>"75642511797"</f>
        <v>75642511797</v>
      </c>
      <c r="C4435" s="7">
        <v>2090</v>
      </c>
    </row>
    <row r="4436" spans="1:3" x14ac:dyDescent="0.3">
      <c r="A4436" s="1" t="str">
        <f>"75642611697"</f>
        <v>75642611697</v>
      </c>
      <c r="C4436" s="7">
        <v>2325</v>
      </c>
    </row>
    <row r="4437" spans="1:3" x14ac:dyDescent="0.3">
      <c r="A4437" s="1" t="str">
        <f>"75642911679"</f>
        <v>75642911679</v>
      </c>
      <c r="C4437" s="7">
        <v>2185</v>
      </c>
    </row>
    <row r="4438" spans="1:3" x14ac:dyDescent="0.3">
      <c r="A4438" s="1" t="str">
        <f>"75642911697"</f>
        <v>75642911697</v>
      </c>
      <c r="C4438" s="7">
        <v>2185</v>
      </c>
    </row>
    <row r="4439" spans="1:3" x14ac:dyDescent="0.3">
      <c r="A4439" s="1" t="str">
        <f>"75643011646"</f>
        <v>75643011646</v>
      </c>
      <c r="C4439" s="7">
        <v>1650</v>
      </c>
    </row>
    <row r="4440" spans="1:3" x14ac:dyDescent="0.3">
      <c r="A4440" s="1" t="str">
        <f>"75643011679"</f>
        <v>75643011679</v>
      </c>
      <c r="C4440" s="7">
        <v>1895</v>
      </c>
    </row>
    <row r="4441" spans="1:3" x14ac:dyDescent="0.3">
      <c r="A4441" s="1" t="str">
        <f>"75643011697"</f>
        <v>75643011697</v>
      </c>
      <c r="C4441" s="7">
        <v>1950</v>
      </c>
    </row>
    <row r="4442" spans="1:3" x14ac:dyDescent="0.3">
      <c r="A4442" s="1" t="str">
        <f>"75643111646"</f>
        <v>75643111646</v>
      </c>
      <c r="C4442" s="7">
        <v>1925</v>
      </c>
    </row>
    <row r="4443" spans="1:3" x14ac:dyDescent="0.3">
      <c r="A4443" s="1" t="str">
        <f>"75643111797"</f>
        <v>75643111797</v>
      </c>
      <c r="C4443" s="7">
        <v>2385</v>
      </c>
    </row>
    <row r="4444" spans="1:3" x14ac:dyDescent="0.3">
      <c r="A4444" s="1" t="str">
        <f>"75643211497"</f>
        <v>75643211497</v>
      </c>
      <c r="C4444" s="7">
        <v>1900</v>
      </c>
    </row>
    <row r="4445" spans="1:3" x14ac:dyDescent="0.3">
      <c r="A4445" s="1" t="str">
        <f>"75643211635"</f>
        <v>75643211635</v>
      </c>
      <c r="C4445" s="7">
        <v>2500</v>
      </c>
    </row>
    <row r="4446" spans="1:3" x14ac:dyDescent="0.3">
      <c r="A4446" s="1" t="str">
        <f>"75643211697"</f>
        <v>75643211697</v>
      </c>
      <c r="C4446" s="7">
        <v>2440</v>
      </c>
    </row>
    <row r="4447" spans="1:3" x14ac:dyDescent="0.3">
      <c r="A4447" s="1" t="str">
        <f>"75643411448"</f>
        <v>75643411448</v>
      </c>
      <c r="C4447" s="7">
        <v>1900</v>
      </c>
    </row>
    <row r="4448" spans="1:3" x14ac:dyDescent="0.3">
      <c r="A4448" s="1" t="str">
        <f>"75643411479"</f>
        <v>75643411479</v>
      </c>
      <c r="C4448" s="7">
        <v>2225</v>
      </c>
    </row>
    <row r="4449" spans="1:3" x14ac:dyDescent="0.3">
      <c r="A4449" s="1" t="str">
        <f>"75643411497"</f>
        <v>75643411497</v>
      </c>
      <c r="C4449" s="7">
        <v>2225</v>
      </c>
    </row>
    <row r="4450" spans="1:3" x14ac:dyDescent="0.3">
      <c r="A4450" s="1" t="str">
        <f>"75643511679"</f>
        <v>75643511679</v>
      </c>
      <c r="C4450" s="7">
        <v>2200</v>
      </c>
    </row>
    <row r="4451" spans="1:3" x14ac:dyDescent="0.3">
      <c r="A4451" s="1" t="str">
        <f>"75643511697"</f>
        <v>75643511697</v>
      </c>
      <c r="C4451" s="7">
        <v>2200</v>
      </c>
    </row>
    <row r="4452" spans="1:3" x14ac:dyDescent="0.3">
      <c r="A4452" s="1" t="str">
        <f>"75643811679"</f>
        <v>75643811679</v>
      </c>
      <c r="C4452" s="7">
        <v>2040</v>
      </c>
    </row>
    <row r="4453" spans="1:3" x14ac:dyDescent="0.3">
      <c r="A4453" s="1" t="str">
        <f>"75643811697"</f>
        <v>75643811697</v>
      </c>
      <c r="C4453" s="7">
        <v>2040</v>
      </c>
    </row>
    <row r="4454" spans="1:3" x14ac:dyDescent="0.3">
      <c r="A4454" s="1" t="str">
        <f>"75644411532"</f>
        <v>75644411532</v>
      </c>
      <c r="C4454" s="7">
        <v>2425</v>
      </c>
    </row>
    <row r="4455" spans="1:3" x14ac:dyDescent="0.3">
      <c r="A4455" s="1" t="str">
        <f>"75644411579"</f>
        <v>75644411579</v>
      </c>
      <c r="C4455" s="7">
        <v>2165</v>
      </c>
    </row>
    <row r="4456" spans="1:3" x14ac:dyDescent="0.3">
      <c r="A4456" s="1" t="str">
        <f>"75645111579"</f>
        <v>75645111579</v>
      </c>
      <c r="C4456" s="7">
        <v>2750</v>
      </c>
    </row>
    <row r="4457" spans="1:3" x14ac:dyDescent="0.3">
      <c r="A4457" s="1" t="str">
        <f>"75645111597"</f>
        <v>75645111597</v>
      </c>
      <c r="C4457" s="7">
        <v>2750</v>
      </c>
    </row>
    <row r="4458" spans="1:3" x14ac:dyDescent="0.3">
      <c r="A4458" s="1" t="str">
        <f>"75645511579"</f>
        <v>75645511579</v>
      </c>
      <c r="C4458" s="7">
        <v>2165</v>
      </c>
    </row>
    <row r="4459" spans="1:3" x14ac:dyDescent="0.3">
      <c r="A4459" s="1" t="str">
        <f>"75645611679"</f>
        <v>75645611679</v>
      </c>
      <c r="C4459" s="7">
        <v>2280</v>
      </c>
    </row>
    <row r="4460" spans="1:3" x14ac:dyDescent="0.3">
      <c r="A4460" s="1" t="str">
        <f>"75645611697"</f>
        <v>75645611697</v>
      </c>
      <c r="C4460" s="7">
        <v>2280</v>
      </c>
    </row>
    <row r="4461" spans="1:3" x14ac:dyDescent="0.3">
      <c r="A4461" s="1" t="str">
        <f>"75645711679"</f>
        <v>75645711679</v>
      </c>
      <c r="C4461" s="7">
        <v>2610</v>
      </c>
    </row>
    <row r="4462" spans="1:3" x14ac:dyDescent="0.3">
      <c r="A4462" s="1" t="str">
        <f>"75645711697"</f>
        <v>75645711697</v>
      </c>
      <c r="C4462" s="7">
        <v>2610</v>
      </c>
    </row>
    <row r="4463" spans="1:3" x14ac:dyDescent="0.3">
      <c r="A4463" s="1" t="str">
        <f>"75646011679"</f>
        <v>75646011679</v>
      </c>
      <c r="C4463" s="7">
        <v>2340</v>
      </c>
    </row>
    <row r="4464" spans="1:3" x14ac:dyDescent="0.3">
      <c r="A4464" s="1" t="str">
        <f>"75646011697"</f>
        <v>75646011697</v>
      </c>
      <c r="C4464" s="7">
        <v>2340</v>
      </c>
    </row>
    <row r="4465" spans="1:3" x14ac:dyDescent="0.3">
      <c r="A4465" s="1" t="str">
        <f>"75646711697"</f>
        <v>75646711697</v>
      </c>
      <c r="C4465" s="7">
        <v>2300</v>
      </c>
    </row>
    <row r="4466" spans="1:3" x14ac:dyDescent="0.3">
      <c r="A4466" s="1" t="str">
        <f>"75646811679"</f>
        <v>75646811679</v>
      </c>
      <c r="C4466" s="7">
        <v>2840</v>
      </c>
    </row>
    <row r="4467" spans="1:3" x14ac:dyDescent="0.3">
      <c r="A4467" s="1" t="str">
        <f>"75646811697"</f>
        <v>75646811697</v>
      </c>
      <c r="C4467" s="7">
        <v>2840</v>
      </c>
    </row>
    <row r="4468" spans="1:3" x14ac:dyDescent="0.3">
      <c r="A4468" s="1" t="str">
        <f>"75647011648"</f>
        <v>75647011648</v>
      </c>
      <c r="C4468" s="7">
        <v>1940</v>
      </c>
    </row>
    <row r="4469" spans="1:3" x14ac:dyDescent="0.3">
      <c r="A4469" s="1" t="str">
        <f>"75647011679"</f>
        <v>75647011679</v>
      </c>
      <c r="C4469" s="7">
        <v>2500</v>
      </c>
    </row>
    <row r="4470" spans="1:3" x14ac:dyDescent="0.3">
      <c r="A4470" s="1" t="str">
        <f>"75647011697"</f>
        <v>75647011697</v>
      </c>
      <c r="C4470" s="7">
        <v>2500</v>
      </c>
    </row>
    <row r="4471" spans="1:3" x14ac:dyDescent="0.3">
      <c r="A4471" s="1" t="str">
        <f>"75647099679"</f>
        <v>75647099679</v>
      </c>
      <c r="C4471" s="7">
        <v>2510</v>
      </c>
    </row>
    <row r="4472" spans="1:3" x14ac:dyDescent="0.3">
      <c r="A4472" s="1" t="str">
        <f>"75647111697"</f>
        <v>75647111697</v>
      </c>
      <c r="C4472" s="7">
        <v>2340</v>
      </c>
    </row>
    <row r="4473" spans="1:3" x14ac:dyDescent="0.3">
      <c r="A4473" s="1" t="str">
        <f>"75647311579"</f>
        <v>75647311579</v>
      </c>
      <c r="C4473" s="7">
        <v>1955</v>
      </c>
    </row>
    <row r="4474" spans="1:3" x14ac:dyDescent="0.3">
      <c r="A4474" s="1" t="str">
        <f>"75647311597"</f>
        <v>75647311597</v>
      </c>
      <c r="C4474" s="7">
        <v>1990</v>
      </c>
    </row>
    <row r="4475" spans="1:3" x14ac:dyDescent="0.3">
      <c r="A4475" s="1" t="str">
        <f>"75647311679"</f>
        <v>75647311679</v>
      </c>
      <c r="C4475" s="7">
        <v>2030</v>
      </c>
    </row>
    <row r="4476" spans="1:3" x14ac:dyDescent="0.3">
      <c r="A4476" s="1" t="str">
        <f>"75647511679"</f>
        <v>75647511679</v>
      </c>
      <c r="C4476" s="7">
        <v>2500</v>
      </c>
    </row>
    <row r="4477" spans="1:3" x14ac:dyDescent="0.3">
      <c r="A4477" s="1" t="str">
        <f>"75647611679"</f>
        <v>75647611679</v>
      </c>
      <c r="C4477" s="7">
        <v>3525</v>
      </c>
    </row>
    <row r="4478" spans="1:3" x14ac:dyDescent="0.3">
      <c r="A4478" s="1" t="str">
        <f>"75648411597"</f>
        <v>75648411597</v>
      </c>
      <c r="C4478" s="7">
        <v>2250</v>
      </c>
    </row>
    <row r="4479" spans="1:3" x14ac:dyDescent="0.3">
      <c r="A4479" s="1" t="str">
        <f>"75648511679"</f>
        <v>75648511679</v>
      </c>
      <c r="C4479" s="7">
        <v>2250</v>
      </c>
    </row>
    <row r="4480" spans="1:3" x14ac:dyDescent="0.3">
      <c r="A4480" s="1" t="str">
        <f>"75648611697"</f>
        <v>75648611697</v>
      </c>
      <c r="C4480" s="7">
        <v>2290</v>
      </c>
    </row>
    <row r="4481" spans="1:3" x14ac:dyDescent="0.3">
      <c r="A4481" s="1" t="str">
        <f>"75648911679"</f>
        <v>75648911679</v>
      </c>
      <c r="C4481" s="7">
        <v>2360</v>
      </c>
    </row>
    <row r="4482" spans="1:3" x14ac:dyDescent="0.3">
      <c r="A4482" s="1" t="str">
        <f>"75649011679"</f>
        <v>75649011679</v>
      </c>
      <c r="C4482" s="7">
        <v>2240</v>
      </c>
    </row>
    <row r="4483" spans="1:3" x14ac:dyDescent="0.3">
      <c r="A4483" s="1" t="str">
        <f>"75649111697"</f>
        <v>75649111697</v>
      </c>
      <c r="C4483" s="7">
        <v>2490</v>
      </c>
    </row>
    <row r="4484" spans="1:3" x14ac:dyDescent="0.3">
      <c r="A4484" s="1" t="str">
        <f>"75649511679"</f>
        <v>75649511679</v>
      </c>
      <c r="C4484" s="7">
        <v>2690</v>
      </c>
    </row>
    <row r="4485" spans="1:3" x14ac:dyDescent="0.3">
      <c r="A4485" s="1" t="str">
        <f>"75649511697"</f>
        <v>75649511697</v>
      </c>
      <c r="C4485" s="7">
        <v>2690</v>
      </c>
    </row>
    <row r="4486" spans="1:3" x14ac:dyDescent="0.3">
      <c r="A4486" s="1" t="str">
        <f>"75649811097"</f>
        <v>75649811097</v>
      </c>
      <c r="C4486" s="7">
        <v>8100</v>
      </c>
    </row>
    <row r="4487" spans="1:3" x14ac:dyDescent="0.3">
      <c r="A4487" s="1" t="str">
        <f>"75649899097"</f>
        <v>75649899097</v>
      </c>
      <c r="C4487" s="7">
        <v>6690</v>
      </c>
    </row>
    <row r="4488" spans="1:3" x14ac:dyDescent="0.3">
      <c r="A4488" s="1" t="str">
        <f>"75650011679"</f>
        <v>75650011679</v>
      </c>
      <c r="C4488" s="7">
        <v>2740</v>
      </c>
    </row>
    <row r="4489" spans="1:3" x14ac:dyDescent="0.3">
      <c r="A4489" s="1" t="str">
        <f>"75650011697"</f>
        <v>75650011697</v>
      </c>
      <c r="C4489" s="7">
        <v>2740</v>
      </c>
    </row>
    <row r="4490" spans="1:3" x14ac:dyDescent="0.3">
      <c r="A4490" s="1" t="str">
        <f>"75650111679"</f>
        <v>75650111679</v>
      </c>
      <c r="C4490" s="7">
        <v>3335</v>
      </c>
    </row>
    <row r="4491" spans="1:3" x14ac:dyDescent="0.3">
      <c r="A4491" s="1" t="str">
        <f>"75650211679"</f>
        <v>75650211679</v>
      </c>
      <c r="C4491" s="7">
        <v>2830</v>
      </c>
    </row>
    <row r="4492" spans="1:3" x14ac:dyDescent="0.3">
      <c r="A4492" s="1" t="str">
        <f>"75650211697"</f>
        <v>75650211697</v>
      </c>
      <c r="C4492" s="7">
        <v>2830</v>
      </c>
    </row>
    <row r="4493" spans="1:3" x14ac:dyDescent="0.3">
      <c r="A4493" s="1" t="str">
        <f>"75650411679"</f>
        <v>75650411679</v>
      </c>
      <c r="C4493" s="7">
        <v>3340</v>
      </c>
    </row>
    <row r="4494" spans="1:3" x14ac:dyDescent="0.3">
      <c r="A4494" s="1" t="str">
        <f>"75650511679"</f>
        <v>75650511679</v>
      </c>
      <c r="C4494" s="7">
        <v>4000</v>
      </c>
    </row>
    <row r="4495" spans="1:3" x14ac:dyDescent="0.3">
      <c r="A4495" s="1" t="str">
        <f>"75650611579"</f>
        <v>75650611579</v>
      </c>
      <c r="C4495" s="7">
        <v>2640</v>
      </c>
    </row>
    <row r="4496" spans="1:3" x14ac:dyDescent="0.3">
      <c r="A4496" s="1" t="str">
        <f>"75650611679"</f>
        <v>75650611679</v>
      </c>
      <c r="C4496" s="7">
        <v>2640</v>
      </c>
    </row>
    <row r="4497" spans="1:3" x14ac:dyDescent="0.3">
      <c r="A4497" s="1" t="str">
        <f>"75650711697"</f>
        <v>75650711697</v>
      </c>
      <c r="C4497" s="7">
        <v>2690</v>
      </c>
    </row>
    <row r="4498" spans="1:3" x14ac:dyDescent="0.3">
      <c r="A4498" s="1" t="str">
        <f>"75660611579"</f>
        <v>75660611579</v>
      </c>
      <c r="C4498" s="7">
        <v>2500</v>
      </c>
    </row>
    <row r="4499" spans="1:3" x14ac:dyDescent="0.3">
      <c r="A4499" s="1" t="str">
        <f>"75660611597"</f>
        <v>75660611597</v>
      </c>
      <c r="C4499" s="7">
        <v>2500</v>
      </c>
    </row>
    <row r="4500" spans="1:3" x14ac:dyDescent="0.3">
      <c r="A4500" s="1" t="str">
        <f>"75660711679"</f>
        <v>75660711679</v>
      </c>
      <c r="C4500" s="7">
        <v>2495</v>
      </c>
    </row>
    <row r="4501" spans="1:3" x14ac:dyDescent="0.3">
      <c r="A4501" s="1" t="str">
        <f>"75660711697"</f>
        <v>75660711697</v>
      </c>
      <c r="C4501" s="7">
        <v>2495</v>
      </c>
    </row>
    <row r="4502" spans="1:3" x14ac:dyDescent="0.3">
      <c r="A4502" s="1" t="str">
        <f>"75661010679"</f>
        <v>75661010679</v>
      </c>
      <c r="C4502" s="7">
        <v>2095</v>
      </c>
    </row>
    <row r="4503" spans="1:3" x14ac:dyDescent="0.3">
      <c r="A4503" s="1" t="str">
        <f>"75661010697"</f>
        <v>75661010697</v>
      </c>
      <c r="C4503" s="7">
        <v>2095</v>
      </c>
    </row>
    <row r="4504" spans="1:3" x14ac:dyDescent="0.3">
      <c r="A4504" s="1" t="str">
        <f>"75661010779"</f>
        <v>75661010779</v>
      </c>
      <c r="C4504" s="7">
        <v>2010</v>
      </c>
    </row>
    <row r="4505" spans="1:3" x14ac:dyDescent="0.3">
      <c r="A4505" s="1" t="str">
        <f>"75661010797"</f>
        <v>75661010797</v>
      </c>
      <c r="C4505" s="7">
        <v>2010</v>
      </c>
    </row>
    <row r="4506" spans="1:3" x14ac:dyDescent="0.3">
      <c r="A4506" s="1" t="str">
        <f>"75661011179"</f>
        <v>75661011179</v>
      </c>
      <c r="C4506" s="7">
        <v>1955</v>
      </c>
    </row>
    <row r="4507" spans="1:3" x14ac:dyDescent="0.3">
      <c r="A4507" s="1" t="str">
        <f>"75661011497"</f>
        <v>75661011497</v>
      </c>
      <c r="C4507" s="7">
        <v>1765</v>
      </c>
    </row>
    <row r="4508" spans="1:3" x14ac:dyDescent="0.3">
      <c r="A4508" s="1" t="str">
        <f>"75661211146"</f>
        <v>75661211146</v>
      </c>
      <c r="C4508" s="7">
        <v>1505</v>
      </c>
    </row>
    <row r="4509" spans="1:3" x14ac:dyDescent="0.3">
      <c r="A4509" s="1" t="str">
        <f>"75661811446"</f>
        <v>75661811446</v>
      </c>
      <c r="C4509" s="7">
        <v>1555</v>
      </c>
    </row>
    <row r="4510" spans="1:3" x14ac:dyDescent="0.3">
      <c r="A4510" s="1" t="str">
        <f>"75661811448"</f>
        <v>75661811448</v>
      </c>
      <c r="C4510" s="7">
        <v>1555</v>
      </c>
    </row>
    <row r="4511" spans="1:3" x14ac:dyDescent="0.3">
      <c r="A4511" s="1" t="str">
        <f>"75661811479"</f>
        <v>75661811479</v>
      </c>
      <c r="C4511" s="7">
        <v>1950</v>
      </c>
    </row>
    <row r="4512" spans="1:3" x14ac:dyDescent="0.3">
      <c r="A4512" s="1" t="str">
        <f>"75661811497"</f>
        <v>75661811497</v>
      </c>
      <c r="C4512" s="7">
        <v>1950</v>
      </c>
    </row>
    <row r="4513" spans="1:3" x14ac:dyDescent="0.3">
      <c r="A4513" s="1" t="str">
        <f>"75662211441"</f>
        <v>75662211441</v>
      </c>
      <c r="C4513" s="7">
        <v>1500</v>
      </c>
    </row>
    <row r="4514" spans="1:3" x14ac:dyDescent="0.3">
      <c r="A4514" s="1" t="str">
        <f>"75662211448"</f>
        <v>75662211448</v>
      </c>
      <c r="C4514" s="7">
        <v>1500</v>
      </c>
    </row>
    <row r="4515" spans="1:3" x14ac:dyDescent="0.3">
      <c r="A4515" s="1" t="str">
        <f>"75662211497"</f>
        <v>75662211497</v>
      </c>
      <c r="C4515" s="7">
        <v>2060</v>
      </c>
    </row>
    <row r="4516" spans="1:3" x14ac:dyDescent="0.3">
      <c r="A4516" s="1" t="str">
        <f>"75662411531"</f>
        <v>75662411531</v>
      </c>
      <c r="C4516" s="7">
        <v>1475</v>
      </c>
    </row>
    <row r="4517" spans="1:3" x14ac:dyDescent="0.3">
      <c r="A4517" s="1" t="str">
        <f>"75662411546"</f>
        <v>75662411546</v>
      </c>
      <c r="C4517" s="7">
        <v>1475</v>
      </c>
    </row>
    <row r="4518" spans="1:3" x14ac:dyDescent="0.3">
      <c r="A4518" s="1" t="str">
        <f>"75662411597"</f>
        <v>75662411597</v>
      </c>
      <c r="C4518" s="7">
        <v>1955</v>
      </c>
    </row>
    <row r="4519" spans="1:3" x14ac:dyDescent="0.3">
      <c r="A4519" s="1" t="str">
        <f>"75662411679"</f>
        <v>75662411679</v>
      </c>
      <c r="C4519" s="7">
        <v>2035</v>
      </c>
    </row>
    <row r="4520" spans="1:3" x14ac:dyDescent="0.3">
      <c r="A4520" s="1" t="str">
        <f>"75662411697"</f>
        <v>75662411697</v>
      </c>
      <c r="C4520" s="7">
        <v>1840</v>
      </c>
    </row>
    <row r="4521" spans="1:3" x14ac:dyDescent="0.3">
      <c r="A4521" s="1" t="str">
        <f>"75662611497"</f>
        <v>75662611497</v>
      </c>
      <c r="C4521" s="7">
        <v>2050</v>
      </c>
    </row>
    <row r="4522" spans="1:3" x14ac:dyDescent="0.3">
      <c r="A4522" s="1" t="str">
        <f>"75662910497"</f>
        <v>75662910497</v>
      </c>
      <c r="C4522" s="7">
        <v>2240</v>
      </c>
    </row>
    <row r="4523" spans="1:3" x14ac:dyDescent="0.3">
      <c r="A4523" s="1" t="str">
        <f>"75662911479"</f>
        <v>75662911479</v>
      </c>
      <c r="C4523" s="7">
        <v>1995</v>
      </c>
    </row>
    <row r="4524" spans="1:3" x14ac:dyDescent="0.3">
      <c r="A4524" s="1" t="str">
        <f>"75663011634"</f>
        <v>75663011634</v>
      </c>
      <c r="C4524" s="7">
        <v>1845</v>
      </c>
    </row>
    <row r="4525" spans="1:3" x14ac:dyDescent="0.3">
      <c r="A4525" s="1" t="str">
        <f>"75663011648"</f>
        <v>75663011648</v>
      </c>
      <c r="C4525" s="7">
        <v>1805</v>
      </c>
    </row>
    <row r="4526" spans="1:3" x14ac:dyDescent="0.3">
      <c r="A4526" s="1" t="str">
        <f>"75663111631"</f>
        <v>75663111631</v>
      </c>
      <c r="C4526" s="7">
        <v>1790</v>
      </c>
    </row>
    <row r="4527" spans="1:3" x14ac:dyDescent="0.3">
      <c r="A4527" s="1" t="str">
        <f>"75663111648"</f>
        <v>75663111648</v>
      </c>
      <c r="C4527" s="7">
        <v>1740</v>
      </c>
    </row>
    <row r="4528" spans="1:3" x14ac:dyDescent="0.3">
      <c r="A4528" s="1" t="str">
        <f>"75663111679"</f>
        <v>75663111679</v>
      </c>
      <c r="C4528" s="7">
        <v>2210</v>
      </c>
    </row>
    <row r="4529" spans="1:3" x14ac:dyDescent="0.3">
      <c r="A4529" s="1" t="str">
        <f>"75663111697"</f>
        <v>75663111697</v>
      </c>
      <c r="C4529" s="7">
        <v>2210</v>
      </c>
    </row>
    <row r="4530" spans="1:3" x14ac:dyDescent="0.3">
      <c r="A4530" s="1" t="str">
        <f>"75663711679"</f>
        <v>75663711679</v>
      </c>
      <c r="C4530" s="7">
        <v>1915</v>
      </c>
    </row>
    <row r="4531" spans="1:3" x14ac:dyDescent="0.3">
      <c r="A4531" s="1" t="str">
        <f>"75664211746"</f>
        <v>75664211746</v>
      </c>
      <c r="C4531" s="7">
        <v>1500</v>
      </c>
    </row>
    <row r="4532" spans="1:3" x14ac:dyDescent="0.3">
      <c r="A4532" s="1" t="str">
        <f>"75664211748"</f>
        <v>75664211748</v>
      </c>
      <c r="C4532" s="7">
        <v>1500</v>
      </c>
    </row>
    <row r="4533" spans="1:3" x14ac:dyDescent="0.3">
      <c r="A4533" s="1" t="str">
        <f>"75664611531"</f>
        <v>75664611531</v>
      </c>
      <c r="C4533" s="7">
        <v>1700</v>
      </c>
    </row>
    <row r="4534" spans="1:3" x14ac:dyDescent="0.3">
      <c r="A4534" s="1" t="str">
        <f>"75664611546"</f>
        <v>75664611546</v>
      </c>
      <c r="C4534" s="7">
        <v>1700</v>
      </c>
    </row>
    <row r="4535" spans="1:3" x14ac:dyDescent="0.3">
      <c r="A4535" s="1" t="str">
        <f>"75664611548"</f>
        <v>75664611548</v>
      </c>
      <c r="C4535" s="7">
        <v>1700</v>
      </c>
    </row>
    <row r="4536" spans="1:3" x14ac:dyDescent="0.3">
      <c r="A4536" s="1" t="str">
        <f>"75664611579"</f>
        <v>75664611579</v>
      </c>
      <c r="C4536" s="7">
        <v>1840</v>
      </c>
    </row>
    <row r="4537" spans="1:3" x14ac:dyDescent="0.3">
      <c r="A4537" s="1" t="str">
        <f>"75664611597"</f>
        <v>75664611597</v>
      </c>
      <c r="C4537" s="7">
        <v>1840</v>
      </c>
    </row>
    <row r="4538" spans="1:3" x14ac:dyDescent="0.3">
      <c r="A4538" s="1" t="str">
        <f>"75664611679"</f>
        <v>75664611679</v>
      </c>
      <c r="C4538" s="7">
        <v>2000</v>
      </c>
    </row>
    <row r="4539" spans="1:3" x14ac:dyDescent="0.3">
      <c r="A4539" s="1" t="str">
        <f>"75664611697"</f>
        <v>75664611697</v>
      </c>
      <c r="C4539" s="7">
        <v>2000</v>
      </c>
    </row>
    <row r="4540" spans="1:3" x14ac:dyDescent="0.3">
      <c r="A4540" s="1" t="str">
        <f>"75664811797"</f>
        <v>75664811797</v>
      </c>
      <c r="C4540" s="7">
        <v>2250</v>
      </c>
    </row>
    <row r="4541" spans="1:3" x14ac:dyDescent="0.3">
      <c r="A4541" s="1" t="str">
        <f>"75665011479"</f>
        <v>75665011479</v>
      </c>
      <c r="C4541" s="7">
        <v>2050</v>
      </c>
    </row>
    <row r="4542" spans="1:3" x14ac:dyDescent="0.3">
      <c r="A4542" s="1" t="str">
        <f>"75665111547"</f>
        <v>75665111547</v>
      </c>
      <c r="C4542" s="7">
        <v>2250</v>
      </c>
    </row>
    <row r="4543" spans="1:3" x14ac:dyDescent="0.3">
      <c r="A4543" s="1" t="str">
        <f>"75665111579"</f>
        <v>75665111579</v>
      </c>
      <c r="C4543" s="7">
        <v>2250</v>
      </c>
    </row>
    <row r="4544" spans="1:3" x14ac:dyDescent="0.3">
      <c r="A4544" s="1" t="str">
        <f>"75665111634"</f>
        <v>75665111634</v>
      </c>
      <c r="C4544" s="7">
        <v>1710</v>
      </c>
    </row>
    <row r="4545" spans="1:3" x14ac:dyDescent="0.3">
      <c r="A4545" s="1" t="str">
        <f>"75665111679"</f>
        <v>75665111679</v>
      </c>
      <c r="C4545" s="7">
        <v>2130</v>
      </c>
    </row>
    <row r="4546" spans="1:3" x14ac:dyDescent="0.3">
      <c r="A4546" s="1" t="str">
        <f>"75665111697"</f>
        <v>75665111697</v>
      </c>
      <c r="C4546" s="7">
        <v>2110</v>
      </c>
    </row>
    <row r="4547" spans="1:3" x14ac:dyDescent="0.3">
      <c r="A4547" s="1" t="str">
        <f>"75665111779"</f>
        <v>75665111779</v>
      </c>
      <c r="C4547" s="7">
        <v>1940</v>
      </c>
    </row>
    <row r="4548" spans="1:3" x14ac:dyDescent="0.3">
      <c r="A4548" s="1" t="str">
        <f>"75665211634"</f>
        <v>75665211634</v>
      </c>
      <c r="C4548" s="7">
        <v>1885</v>
      </c>
    </row>
    <row r="4549" spans="1:3" x14ac:dyDescent="0.3">
      <c r="A4549" s="1" t="str">
        <f>"75665211648"</f>
        <v>75665211648</v>
      </c>
      <c r="C4549" s="7">
        <v>1640</v>
      </c>
    </row>
    <row r="4550" spans="1:3" x14ac:dyDescent="0.3">
      <c r="A4550" s="1" t="str">
        <f>"75665211679"</f>
        <v>75665211679</v>
      </c>
      <c r="C4550" s="7">
        <v>2205</v>
      </c>
    </row>
    <row r="4551" spans="1:3" x14ac:dyDescent="0.3">
      <c r="A4551" s="1" t="str">
        <f>"75665211697"</f>
        <v>75665211697</v>
      </c>
      <c r="C4551" s="7">
        <v>2205</v>
      </c>
    </row>
    <row r="4552" spans="1:3" x14ac:dyDescent="0.3">
      <c r="A4552" s="1" t="str">
        <f>"75665311579"</f>
        <v>75665311579</v>
      </c>
      <c r="C4552" s="7">
        <v>1590</v>
      </c>
    </row>
    <row r="4553" spans="1:3" x14ac:dyDescent="0.3">
      <c r="A4553" s="1" t="str">
        <f>"75665311597"</f>
        <v>75665311597</v>
      </c>
      <c r="C4553" s="7">
        <v>1590</v>
      </c>
    </row>
    <row r="4554" spans="1:3" x14ac:dyDescent="0.3">
      <c r="A4554" s="1" t="str">
        <f>"75665321579"</f>
        <v>75665321579</v>
      </c>
      <c r="C4554" s="7">
        <v>1765</v>
      </c>
    </row>
    <row r="4555" spans="1:3" x14ac:dyDescent="0.3">
      <c r="A4555" s="1" t="str">
        <f>"75665321597"</f>
        <v>75665321597</v>
      </c>
      <c r="C4555" s="7">
        <v>1765</v>
      </c>
    </row>
    <row r="4556" spans="1:3" x14ac:dyDescent="0.3">
      <c r="A4556" s="1" t="str">
        <f>"75665611579"</f>
        <v>75665611579</v>
      </c>
      <c r="C4556" s="7">
        <v>2110</v>
      </c>
    </row>
    <row r="4557" spans="1:3" x14ac:dyDescent="0.3">
      <c r="A4557" s="1" t="str">
        <f>"75665611597"</f>
        <v>75665611597</v>
      </c>
      <c r="C4557" s="7">
        <v>1985</v>
      </c>
    </row>
    <row r="4558" spans="1:3" x14ac:dyDescent="0.3">
      <c r="A4558" s="1" t="str">
        <f>"75665711634"</f>
        <v>75665711634</v>
      </c>
      <c r="C4558" s="7">
        <v>1900</v>
      </c>
    </row>
    <row r="4559" spans="1:3" x14ac:dyDescent="0.3">
      <c r="A4559" s="1" t="str">
        <f>"75665711648"</f>
        <v>75665711648</v>
      </c>
      <c r="C4559" s="7">
        <v>1900</v>
      </c>
    </row>
    <row r="4560" spans="1:3" x14ac:dyDescent="0.3">
      <c r="A4560" s="1" t="str">
        <f>"75665711679"</f>
        <v>75665711679</v>
      </c>
      <c r="C4560" s="7">
        <v>2455</v>
      </c>
    </row>
    <row r="4561" spans="1:3" x14ac:dyDescent="0.3">
      <c r="A4561" s="1" t="str">
        <f>"75665711697"</f>
        <v>75665711697</v>
      </c>
      <c r="C4561" s="7">
        <v>2455</v>
      </c>
    </row>
    <row r="4562" spans="1:3" x14ac:dyDescent="0.3">
      <c r="A4562" s="1" t="str">
        <f>"75665811679"</f>
        <v>75665811679</v>
      </c>
      <c r="C4562" s="7">
        <v>2295</v>
      </c>
    </row>
    <row r="4563" spans="1:3" x14ac:dyDescent="0.3">
      <c r="A4563" s="1" t="str">
        <f>"75665811697"</f>
        <v>75665811697</v>
      </c>
      <c r="C4563" s="7">
        <v>2140</v>
      </c>
    </row>
    <row r="4564" spans="1:3" x14ac:dyDescent="0.3">
      <c r="A4564" s="1" t="str">
        <f>"75665911648"</f>
        <v>75665911648</v>
      </c>
      <c r="C4564" s="7">
        <v>1700</v>
      </c>
    </row>
    <row r="4565" spans="1:3" x14ac:dyDescent="0.3">
      <c r="A4565" s="1" t="str">
        <f>"75665911679"</f>
        <v>75665911679</v>
      </c>
      <c r="C4565" s="7">
        <v>2610</v>
      </c>
    </row>
    <row r="4566" spans="1:3" x14ac:dyDescent="0.3">
      <c r="A4566" s="1" t="str">
        <f>"75665911697"</f>
        <v>75665911697</v>
      </c>
      <c r="C4566" s="7">
        <v>2610</v>
      </c>
    </row>
    <row r="4567" spans="1:3" x14ac:dyDescent="0.3">
      <c r="A4567" s="1" t="str">
        <f>"75666111679"</f>
        <v>75666111679</v>
      </c>
      <c r="C4567" s="7">
        <v>2040</v>
      </c>
    </row>
    <row r="4568" spans="1:3" x14ac:dyDescent="0.3">
      <c r="A4568" s="1" t="str">
        <f>"75666311579"</f>
        <v>75666311579</v>
      </c>
      <c r="C4568" s="7">
        <v>1995</v>
      </c>
    </row>
    <row r="4569" spans="1:3" x14ac:dyDescent="0.3">
      <c r="A4569" s="1" t="str">
        <f>"75666311597"</f>
        <v>75666311597</v>
      </c>
      <c r="C4569" s="7">
        <v>1995</v>
      </c>
    </row>
    <row r="4570" spans="1:3" x14ac:dyDescent="0.3">
      <c r="A4570" s="1" t="str">
        <f>"75666411679"</f>
        <v>75666411679</v>
      </c>
      <c r="C4570" s="7">
        <v>2250</v>
      </c>
    </row>
    <row r="4571" spans="1:3" x14ac:dyDescent="0.3">
      <c r="A4571" s="1" t="str">
        <f>"75666511697"</f>
        <v>75666511697</v>
      </c>
      <c r="C4571" s="7">
        <v>2690</v>
      </c>
    </row>
    <row r="4572" spans="1:3" x14ac:dyDescent="0.3">
      <c r="A4572" s="1" t="str">
        <f>"75666611697"</f>
        <v>75666611697</v>
      </c>
      <c r="C4572" s="7">
        <v>7720</v>
      </c>
    </row>
    <row r="4573" spans="1:3" x14ac:dyDescent="0.3">
      <c r="A4573" s="1" t="str">
        <f>"75666711641"</f>
        <v>75666711641</v>
      </c>
      <c r="C4573" s="7">
        <v>2040</v>
      </c>
    </row>
    <row r="4574" spans="1:3" x14ac:dyDescent="0.3">
      <c r="A4574" s="1" t="str">
        <f>"75666711697"</f>
        <v>75666711697</v>
      </c>
      <c r="C4574" s="7">
        <v>2385</v>
      </c>
    </row>
    <row r="4575" spans="1:3" x14ac:dyDescent="0.3">
      <c r="A4575" s="1" t="str">
        <f>"75667111634"</f>
        <v>75667111634</v>
      </c>
      <c r="C4575" s="7">
        <v>1700</v>
      </c>
    </row>
    <row r="4576" spans="1:3" x14ac:dyDescent="0.3">
      <c r="A4576" s="1" t="str">
        <f>"75667111648"</f>
        <v>75667111648</v>
      </c>
      <c r="C4576" s="7">
        <v>1700</v>
      </c>
    </row>
    <row r="4577" spans="1:3" x14ac:dyDescent="0.3">
      <c r="A4577" s="1" t="str">
        <f>"75667111697"</f>
        <v>75667111697</v>
      </c>
      <c r="C4577" s="7">
        <v>2090</v>
      </c>
    </row>
    <row r="4578" spans="1:3" x14ac:dyDescent="0.3">
      <c r="A4578" s="1" t="str">
        <f>"75667611648"</f>
        <v>75667611648</v>
      </c>
      <c r="C4578" s="7">
        <v>1640</v>
      </c>
    </row>
    <row r="4579" spans="1:3" x14ac:dyDescent="0.3">
      <c r="A4579" s="1" t="str">
        <f>"75667611679"</f>
        <v>75667611679</v>
      </c>
      <c r="C4579" s="7">
        <v>2840</v>
      </c>
    </row>
    <row r="4580" spans="1:3" x14ac:dyDescent="0.3">
      <c r="A4580" s="1" t="str">
        <f>"75667611697"</f>
        <v>75667611697</v>
      </c>
      <c r="C4580" s="7">
        <v>2840</v>
      </c>
    </row>
    <row r="4581" spans="1:3" x14ac:dyDescent="0.3">
      <c r="A4581" s="1" t="str">
        <f>"75667711597"</f>
        <v>75667711597</v>
      </c>
      <c r="C4581" s="7">
        <v>2290</v>
      </c>
    </row>
    <row r="4582" spans="1:3" x14ac:dyDescent="0.3">
      <c r="A4582" s="1" t="str">
        <f>"75667711697"</f>
        <v>75667711697</v>
      </c>
      <c r="C4582" s="7">
        <v>2500</v>
      </c>
    </row>
    <row r="4583" spans="1:3" x14ac:dyDescent="0.3">
      <c r="A4583" s="1" t="str">
        <f>"75667711779"</f>
        <v>75667711779</v>
      </c>
      <c r="C4583" s="7">
        <v>2275</v>
      </c>
    </row>
    <row r="4584" spans="1:3" x14ac:dyDescent="0.3">
      <c r="A4584" s="1" t="str">
        <f>"75667711797"</f>
        <v>75667711797</v>
      </c>
      <c r="C4584" s="7">
        <v>2275</v>
      </c>
    </row>
    <row r="4585" spans="1:3" x14ac:dyDescent="0.3">
      <c r="A4585" s="1" t="str">
        <f>"75667711897"</f>
        <v>75667711897</v>
      </c>
      <c r="C4585" s="7">
        <v>2610</v>
      </c>
    </row>
    <row r="4586" spans="1:3" x14ac:dyDescent="0.3">
      <c r="A4586" s="1" t="str">
        <f>"75668011631"</f>
        <v>75668011631</v>
      </c>
      <c r="C4586" s="7">
        <v>1890</v>
      </c>
    </row>
    <row r="4587" spans="1:3" x14ac:dyDescent="0.3">
      <c r="A4587" s="1" t="str">
        <f>"75668011634"</f>
        <v>75668011634</v>
      </c>
      <c r="C4587" s="7">
        <v>1800</v>
      </c>
    </row>
    <row r="4588" spans="1:3" x14ac:dyDescent="0.3">
      <c r="A4588" s="1" t="str">
        <f>"75668011648"</f>
        <v>75668011648</v>
      </c>
      <c r="C4588" s="7">
        <v>1800</v>
      </c>
    </row>
    <row r="4589" spans="1:3" x14ac:dyDescent="0.3">
      <c r="A4589" s="1" t="str">
        <f>"75668011697"</f>
        <v>75668011697</v>
      </c>
      <c r="C4589" s="7">
        <v>2150</v>
      </c>
    </row>
    <row r="4590" spans="1:3" x14ac:dyDescent="0.3">
      <c r="A4590" s="1" t="str">
        <f>"75668311679"</f>
        <v>75668311679</v>
      </c>
      <c r="C4590" s="7">
        <v>2500</v>
      </c>
    </row>
    <row r="4591" spans="1:3" x14ac:dyDescent="0.3">
      <c r="A4591" s="1" t="str">
        <f>"75668811597"</f>
        <v>75668811597</v>
      </c>
      <c r="C4591" s="7">
        <v>1940</v>
      </c>
    </row>
    <row r="4592" spans="1:3" x14ac:dyDescent="0.3">
      <c r="A4592" s="1" t="str">
        <f>"75668811679"</f>
        <v>75668811679</v>
      </c>
      <c r="C4592" s="7">
        <v>1940</v>
      </c>
    </row>
    <row r="4593" spans="1:3" x14ac:dyDescent="0.3">
      <c r="A4593" s="1" t="str">
        <f>"75668811697"</f>
        <v>75668811697</v>
      </c>
      <c r="C4593" s="7">
        <v>2175</v>
      </c>
    </row>
    <row r="4594" spans="1:3" x14ac:dyDescent="0.3">
      <c r="A4594" s="1" t="str">
        <f>"75669111597"</f>
        <v>75669111597</v>
      </c>
      <c r="C4594" s="7">
        <v>2320</v>
      </c>
    </row>
    <row r="4595" spans="1:3" x14ac:dyDescent="0.3">
      <c r="A4595" s="1" t="str">
        <f>"75669211697"</f>
        <v>75669211697</v>
      </c>
      <c r="C4595" s="7">
        <v>2330</v>
      </c>
    </row>
    <row r="4596" spans="1:3" x14ac:dyDescent="0.3">
      <c r="A4596" s="1" t="str">
        <f>"75669311679"</f>
        <v>75669311679</v>
      </c>
      <c r="C4596" s="7">
        <v>2330</v>
      </c>
    </row>
    <row r="4597" spans="1:3" x14ac:dyDescent="0.3">
      <c r="A4597" s="1" t="str">
        <f>"75669611697"</f>
        <v>75669611697</v>
      </c>
      <c r="C4597" s="7">
        <v>2385</v>
      </c>
    </row>
    <row r="4598" spans="1:3" x14ac:dyDescent="0.3">
      <c r="A4598" s="1" t="str">
        <f>"75669699679"</f>
        <v>75669699679</v>
      </c>
      <c r="C4598" s="7">
        <v>3000</v>
      </c>
    </row>
    <row r="4599" spans="1:3" x14ac:dyDescent="0.3">
      <c r="A4599" s="1" t="str">
        <f>"75669911697"</f>
        <v>75669911697</v>
      </c>
      <c r="C4599" s="7">
        <v>2110</v>
      </c>
    </row>
    <row r="4600" spans="1:3" x14ac:dyDescent="0.3">
      <c r="A4600" s="1" t="str">
        <f>"75670012051"</f>
        <v>75670012051</v>
      </c>
      <c r="C4600" s="7">
        <v>2630</v>
      </c>
    </row>
    <row r="4601" spans="1:3" x14ac:dyDescent="0.3">
      <c r="A4601" s="1" t="str">
        <f>"75670812848"</f>
        <v>75670812848</v>
      </c>
      <c r="C4601" s="7">
        <v>1590</v>
      </c>
    </row>
    <row r="4602" spans="1:3" x14ac:dyDescent="0.3">
      <c r="A4602" s="1" t="str">
        <f>"75670812851"</f>
        <v>75670812851</v>
      </c>
      <c r="C4602" s="7">
        <v>2590</v>
      </c>
    </row>
    <row r="4603" spans="1:3" x14ac:dyDescent="0.3">
      <c r="A4603" s="1" t="str">
        <f>"75671011748"</f>
        <v>75671011748</v>
      </c>
      <c r="C4603" s="7">
        <v>1640</v>
      </c>
    </row>
    <row r="4604" spans="1:3" x14ac:dyDescent="0.3">
      <c r="A4604" s="1" t="str">
        <f>"75671311741"</f>
        <v>75671311741</v>
      </c>
      <c r="C4604" s="7">
        <v>1615</v>
      </c>
    </row>
    <row r="4605" spans="1:3" x14ac:dyDescent="0.3">
      <c r="A4605" s="1" t="str">
        <f>"75671611639"</f>
        <v>75671611639</v>
      </c>
      <c r="C4605" s="7">
        <v>1340</v>
      </c>
    </row>
    <row r="4606" spans="1:3" x14ac:dyDescent="0.3">
      <c r="A4606" s="1" t="str">
        <f>"75671611648"</f>
        <v>75671611648</v>
      </c>
      <c r="C4606" s="7">
        <v>1340</v>
      </c>
    </row>
    <row r="4607" spans="1:3" x14ac:dyDescent="0.3">
      <c r="A4607" s="1" t="str">
        <f>"75671712048"</f>
        <v>75671712048</v>
      </c>
      <c r="C4607" s="7">
        <v>1490</v>
      </c>
    </row>
    <row r="4608" spans="1:3" x14ac:dyDescent="0.3">
      <c r="A4608" s="1" t="str">
        <f>"75671712051"</f>
        <v>75671712051</v>
      </c>
      <c r="C4608" s="7">
        <v>2550</v>
      </c>
    </row>
    <row r="4609" spans="1:3" x14ac:dyDescent="0.3">
      <c r="A4609" s="1" t="str">
        <f>"75671911648"</f>
        <v>75671911648</v>
      </c>
      <c r="C4609" s="7">
        <v>1640</v>
      </c>
    </row>
    <row r="4610" spans="1:3" x14ac:dyDescent="0.3">
      <c r="A4610" s="1" t="str">
        <f>"75671911651"</f>
        <v>75671911651</v>
      </c>
      <c r="C4610" s="7">
        <v>2495</v>
      </c>
    </row>
    <row r="4611" spans="1:3" x14ac:dyDescent="0.3">
      <c r="A4611" s="1" t="str">
        <f>"75672611648"</f>
        <v>75672611648</v>
      </c>
      <c r="C4611" s="7">
        <v>1600</v>
      </c>
    </row>
    <row r="4612" spans="1:3" x14ac:dyDescent="0.3">
      <c r="A4612" s="1" t="str">
        <f>"75672711641"</f>
        <v>75672711641</v>
      </c>
      <c r="C4612" s="7">
        <v>1640</v>
      </c>
    </row>
    <row r="4613" spans="1:3" x14ac:dyDescent="0.3">
      <c r="A4613" s="1" t="str">
        <f>"75672711648"</f>
        <v>75672711648</v>
      </c>
      <c r="C4613" s="7">
        <v>1640</v>
      </c>
    </row>
    <row r="4614" spans="1:3" x14ac:dyDescent="0.3">
      <c r="A4614" s="1" t="str">
        <f>"75673011748"</f>
        <v>75673011748</v>
      </c>
      <c r="C4614" s="7">
        <v>1975</v>
      </c>
    </row>
    <row r="4615" spans="1:3" x14ac:dyDescent="0.3">
      <c r="A4615" s="1" t="str">
        <f>"75673111731"</f>
        <v>75673111731</v>
      </c>
      <c r="C4615" s="7">
        <v>1940</v>
      </c>
    </row>
    <row r="4616" spans="1:3" x14ac:dyDescent="0.3">
      <c r="A4616" s="1" t="str">
        <f>"75673111748"</f>
        <v>75673111748</v>
      </c>
      <c r="C4616" s="7">
        <v>1940</v>
      </c>
    </row>
    <row r="4617" spans="1:3" x14ac:dyDescent="0.3">
      <c r="A4617" s="1" t="str">
        <f>"75674511631"</f>
        <v>75674511631</v>
      </c>
      <c r="C4617" s="7">
        <v>1450</v>
      </c>
    </row>
    <row r="4618" spans="1:3" x14ac:dyDescent="0.3">
      <c r="A4618" s="1" t="str">
        <f>"75674511648"</f>
        <v>75674511648</v>
      </c>
      <c r="C4618" s="7">
        <v>1450</v>
      </c>
    </row>
    <row r="4619" spans="1:3" x14ac:dyDescent="0.3">
      <c r="A4619" s="1" t="str">
        <f>"75675711634"</f>
        <v>75675711634</v>
      </c>
      <c r="C4619" s="7">
        <v>1700</v>
      </c>
    </row>
    <row r="4620" spans="1:3" x14ac:dyDescent="0.3">
      <c r="A4620" s="1" t="str">
        <f>"75675711641"</f>
        <v>75675711641</v>
      </c>
      <c r="C4620" s="7">
        <v>1700</v>
      </c>
    </row>
    <row r="4621" spans="1:3" x14ac:dyDescent="0.3">
      <c r="A4621" s="1" t="str">
        <f>"75675711648"</f>
        <v>75675711648</v>
      </c>
      <c r="C4621" s="7">
        <v>1700</v>
      </c>
    </row>
    <row r="4622" spans="1:3" x14ac:dyDescent="0.3">
      <c r="A4622" s="1" t="str">
        <f>"75676511631"</f>
        <v>75676511631</v>
      </c>
      <c r="C4622" s="7">
        <v>1915</v>
      </c>
    </row>
    <row r="4623" spans="1:3" x14ac:dyDescent="0.3">
      <c r="A4623" s="1" t="str">
        <f>"75676511639"</f>
        <v>75676511639</v>
      </c>
      <c r="C4623" s="7">
        <v>1915</v>
      </c>
    </row>
    <row r="4624" spans="1:3" x14ac:dyDescent="0.3">
      <c r="A4624" s="1" t="str">
        <f>"75676511651"</f>
        <v>75676511651</v>
      </c>
      <c r="C4624" s="7">
        <v>2965</v>
      </c>
    </row>
    <row r="4625" spans="1:3" x14ac:dyDescent="0.3">
      <c r="A4625" s="1" t="str">
        <f>"75676711634"</f>
        <v>75676711634</v>
      </c>
      <c r="C4625" s="7">
        <v>1650</v>
      </c>
    </row>
    <row r="4626" spans="1:3" x14ac:dyDescent="0.3">
      <c r="A4626" s="1" t="str">
        <f>"75677011641"</f>
        <v>75677011641</v>
      </c>
      <c r="C4626" s="7">
        <v>1965</v>
      </c>
    </row>
    <row r="4627" spans="1:3" x14ac:dyDescent="0.3">
      <c r="A4627" s="1" t="str">
        <f>"75677611631"</f>
        <v>75677611631</v>
      </c>
      <c r="C4627" s="7">
        <v>1690</v>
      </c>
    </row>
    <row r="4628" spans="1:3" x14ac:dyDescent="0.3">
      <c r="A4628" s="1" t="str">
        <f>"75677611639"</f>
        <v>75677611639</v>
      </c>
      <c r="C4628" s="7">
        <v>1690</v>
      </c>
    </row>
    <row r="4629" spans="1:3" x14ac:dyDescent="0.3">
      <c r="A4629" s="1" t="str">
        <f>"75677611648"</f>
        <v>75677611648</v>
      </c>
      <c r="C4629" s="7">
        <v>1690</v>
      </c>
    </row>
    <row r="4630" spans="1:3" x14ac:dyDescent="0.3">
      <c r="A4630" s="1" t="str">
        <f>"75677699648"</f>
        <v>75677699648</v>
      </c>
      <c r="C4630" s="7">
        <v>1615</v>
      </c>
    </row>
    <row r="4631" spans="1:3" x14ac:dyDescent="0.3">
      <c r="A4631" s="1" t="str">
        <f>"75678411648"</f>
        <v>75678411648</v>
      </c>
      <c r="C4631" s="7">
        <v>1640</v>
      </c>
    </row>
    <row r="4632" spans="1:3" x14ac:dyDescent="0.3">
      <c r="A4632" s="1" t="str">
        <f>"75679111451"</f>
        <v>75679111451</v>
      </c>
      <c r="C4632" s="7">
        <v>2820</v>
      </c>
    </row>
    <row r="4633" spans="1:3" x14ac:dyDescent="0.3">
      <c r="A4633" s="1" t="str">
        <f>"75679111639"</f>
        <v>75679111639</v>
      </c>
      <c r="C4633" s="7">
        <v>3065</v>
      </c>
    </row>
    <row r="4634" spans="1:3" x14ac:dyDescent="0.3">
      <c r="A4634" s="1" t="str">
        <f>"75679111641"</f>
        <v>75679111641</v>
      </c>
      <c r="C4634" s="7">
        <v>1925</v>
      </c>
    </row>
    <row r="4635" spans="1:3" x14ac:dyDescent="0.3">
      <c r="A4635" s="1" t="str">
        <f>"75679111648"</f>
        <v>75679111648</v>
      </c>
      <c r="C4635" s="7">
        <v>1800</v>
      </c>
    </row>
    <row r="4636" spans="1:3" x14ac:dyDescent="0.3">
      <c r="A4636" s="1" t="str">
        <f>"75679511631"</f>
        <v>75679511631</v>
      </c>
      <c r="C4636" s="7">
        <v>2240</v>
      </c>
    </row>
    <row r="4637" spans="1:3" x14ac:dyDescent="0.3">
      <c r="A4637" s="1" t="str">
        <f>"75679511639"</f>
        <v>75679511639</v>
      </c>
      <c r="C4637" s="7">
        <v>2240</v>
      </c>
    </row>
    <row r="4638" spans="1:3" x14ac:dyDescent="0.3">
      <c r="A4638" s="1" t="str">
        <f>"75679511648"</f>
        <v>75679511648</v>
      </c>
      <c r="C4638" s="7">
        <v>2240</v>
      </c>
    </row>
    <row r="4639" spans="1:3" x14ac:dyDescent="0.3">
      <c r="A4639" s="1" t="str">
        <f>"75679911639"</f>
        <v>75679911639</v>
      </c>
      <c r="C4639" s="7">
        <v>1750</v>
      </c>
    </row>
    <row r="4640" spans="1:3" x14ac:dyDescent="0.3">
      <c r="A4640" s="1" t="str">
        <f>"75679911648"</f>
        <v>75679911648</v>
      </c>
      <c r="C4640" s="7">
        <v>1750</v>
      </c>
    </row>
    <row r="4641" spans="1:3" x14ac:dyDescent="0.3">
      <c r="A4641" s="1" t="str">
        <f>"75680211639"</f>
        <v>75680211639</v>
      </c>
      <c r="C4641" s="7">
        <v>2440</v>
      </c>
    </row>
    <row r="4642" spans="1:3" x14ac:dyDescent="0.3">
      <c r="A4642" s="1" t="str">
        <f>"75680311651"</f>
        <v>75680311651</v>
      </c>
      <c r="C4642" s="7">
        <v>2830</v>
      </c>
    </row>
    <row r="4643" spans="1:3" x14ac:dyDescent="0.3">
      <c r="A4643" s="1" t="str">
        <f>"75680411751"</f>
        <v>75680411751</v>
      </c>
      <c r="C4643" s="7">
        <v>3010</v>
      </c>
    </row>
    <row r="4644" spans="1:3" x14ac:dyDescent="0.3">
      <c r="A4644" s="1" t="str">
        <f>"75680511648"</f>
        <v>75680511648</v>
      </c>
      <c r="C4644" s="7">
        <v>1925</v>
      </c>
    </row>
    <row r="4645" spans="1:3" x14ac:dyDescent="0.3">
      <c r="A4645" s="1" t="str">
        <f>"75689811451"</f>
        <v>75689811451</v>
      </c>
      <c r="C4645" s="7">
        <v>2595</v>
      </c>
    </row>
    <row r="4646" spans="1:3" x14ac:dyDescent="0.3">
      <c r="A4646" s="1" t="str">
        <f>"75689911639"</f>
        <v>75689911639</v>
      </c>
      <c r="C4646" s="7">
        <v>1990</v>
      </c>
    </row>
    <row r="4647" spans="1:3" x14ac:dyDescent="0.3">
      <c r="A4647" s="1" t="str">
        <f>"75689911648"</f>
        <v>75689911648</v>
      </c>
      <c r="C4647" s="7">
        <v>1990</v>
      </c>
    </row>
    <row r="4648" spans="1:3" x14ac:dyDescent="0.3">
      <c r="A4648" s="1" t="str">
        <f>"75692411839"</f>
        <v>75692411839</v>
      </c>
      <c r="C4648" s="7">
        <v>2555</v>
      </c>
    </row>
    <row r="4649" spans="1:3" x14ac:dyDescent="0.3">
      <c r="A4649" s="1" t="str">
        <f>"75692911641"</f>
        <v>75692911641</v>
      </c>
      <c r="C4649" s="7">
        <v>2425</v>
      </c>
    </row>
    <row r="4650" spans="1:3" x14ac:dyDescent="0.3">
      <c r="A4650" s="1" t="str">
        <f>"75693211851"</f>
        <v>75693211851</v>
      </c>
      <c r="C4650" s="7">
        <v>2610</v>
      </c>
    </row>
    <row r="4651" spans="1:3" x14ac:dyDescent="0.3">
      <c r="A4651" s="1" t="str">
        <f>"75693411651"</f>
        <v>75693411651</v>
      </c>
      <c r="C4651" s="7">
        <v>3035</v>
      </c>
    </row>
    <row r="4652" spans="1:3" x14ac:dyDescent="0.3">
      <c r="A4652" s="1" t="str">
        <f>"75693511639"</f>
        <v>75693511639</v>
      </c>
      <c r="C4652" s="7">
        <v>2675</v>
      </c>
    </row>
    <row r="4653" spans="1:3" x14ac:dyDescent="0.3">
      <c r="A4653" s="1" t="str">
        <f>"75693611848"</f>
        <v>75693611848</v>
      </c>
      <c r="C4653" s="7">
        <v>2350</v>
      </c>
    </row>
    <row r="4654" spans="1:3" x14ac:dyDescent="0.3">
      <c r="A4654" s="1" t="str">
        <f>"75701311697"</f>
        <v>75701311697</v>
      </c>
      <c r="C4654" s="7">
        <v>2470</v>
      </c>
    </row>
    <row r="4655" spans="1:3" x14ac:dyDescent="0.3">
      <c r="A4655" s="1" t="str">
        <f>"75741311448"</f>
        <v>75741311448</v>
      </c>
      <c r="C4655" s="7">
        <v>1700</v>
      </c>
    </row>
    <row r="4656" spans="1:3" x14ac:dyDescent="0.3">
      <c r="A4656" s="1" t="str">
        <f>"75741311451"</f>
        <v>75741311451</v>
      </c>
      <c r="C4656" s="7">
        <v>3140</v>
      </c>
    </row>
    <row r="4657" spans="1:3" x14ac:dyDescent="0.3">
      <c r="A4657" s="1" t="str">
        <f>"75742312151"</f>
        <v>75742312151</v>
      </c>
      <c r="C4657" s="7">
        <v>3040</v>
      </c>
    </row>
    <row r="4658" spans="1:3" x14ac:dyDescent="0.3">
      <c r="A4658" s="1" t="str">
        <f>"75742356139"</f>
        <v>75742356139</v>
      </c>
      <c r="C4658" s="7">
        <v>1640</v>
      </c>
    </row>
    <row r="4659" spans="1:3" x14ac:dyDescent="0.3">
      <c r="A4659" s="1" t="str">
        <f>"75742612431"</f>
        <v>75742612431</v>
      </c>
      <c r="C4659" s="7">
        <v>1865</v>
      </c>
    </row>
    <row r="4660" spans="1:3" x14ac:dyDescent="0.3">
      <c r="A4660" s="1" t="str">
        <f>"75743011848"</f>
        <v>75743011848</v>
      </c>
      <c r="C4660" s="7">
        <v>1490</v>
      </c>
    </row>
    <row r="4661" spans="1:3" x14ac:dyDescent="0.3">
      <c r="A4661" s="1" t="str">
        <f>"75743011851"</f>
        <v>75743011851</v>
      </c>
      <c r="C4661" s="7">
        <v>3100</v>
      </c>
    </row>
    <row r="4662" spans="1:3" x14ac:dyDescent="0.3">
      <c r="A4662" s="1" t="str">
        <f>"75760411151"</f>
        <v>75760411151</v>
      </c>
      <c r="C4662" s="7">
        <v>3600</v>
      </c>
    </row>
    <row r="4663" spans="1:3" x14ac:dyDescent="0.3">
      <c r="A4663" s="1" t="str">
        <f>"75760512148"</f>
        <v>75760512148</v>
      </c>
      <c r="C4663" s="7">
        <v>1700</v>
      </c>
    </row>
    <row r="4664" spans="1:3" x14ac:dyDescent="0.3">
      <c r="A4664" s="1" t="str">
        <f>"75760512151"</f>
        <v>75760512151</v>
      </c>
      <c r="C4664" s="7">
        <v>3400</v>
      </c>
    </row>
    <row r="4665" spans="1:3" x14ac:dyDescent="0.3">
      <c r="A4665" s="1" t="str">
        <f>"75760512831"</f>
        <v>75760512831</v>
      </c>
      <c r="C4665" s="7">
        <v>1865</v>
      </c>
    </row>
    <row r="4666" spans="1:3" x14ac:dyDescent="0.3">
      <c r="A4666" s="1" t="str">
        <f>"75760612851"</f>
        <v>75760612851</v>
      </c>
      <c r="C4666" s="7">
        <v>2610</v>
      </c>
    </row>
    <row r="4667" spans="1:3" x14ac:dyDescent="0.3">
      <c r="A4667" s="1" t="str">
        <f>"75760712831"</f>
        <v>75760712831</v>
      </c>
      <c r="C4667" s="7">
        <v>1275</v>
      </c>
    </row>
    <row r="4668" spans="1:3" x14ac:dyDescent="0.3">
      <c r="A4668" s="1" t="str">
        <f>"75760722139"</f>
        <v>75760722139</v>
      </c>
      <c r="C4668" s="7">
        <v>1600</v>
      </c>
    </row>
    <row r="4669" spans="1:3" x14ac:dyDescent="0.3">
      <c r="A4669" s="1" t="str">
        <f>"75760722851"</f>
        <v>75760722851</v>
      </c>
      <c r="C4669" s="7">
        <v>2440</v>
      </c>
    </row>
    <row r="4670" spans="1:3" x14ac:dyDescent="0.3">
      <c r="A4670" s="1" t="str">
        <f>"75760812039"</f>
        <v>75760812039</v>
      </c>
      <c r="C4670" s="7">
        <v>2385</v>
      </c>
    </row>
    <row r="4671" spans="1:3" x14ac:dyDescent="0.3">
      <c r="A4671" s="1" t="str">
        <f>"75760812051"</f>
        <v>75760812051</v>
      </c>
      <c r="C4671" s="7">
        <v>2385</v>
      </c>
    </row>
    <row r="4672" spans="1:3" x14ac:dyDescent="0.3">
      <c r="A4672" s="1" t="str">
        <f>"75760912851"</f>
        <v>75760912851</v>
      </c>
      <c r="C4672" s="7">
        <v>2700</v>
      </c>
    </row>
    <row r="4673" spans="1:3" x14ac:dyDescent="0.3">
      <c r="A4673" s="1" t="str">
        <f>"75761012848"</f>
        <v>75761012848</v>
      </c>
      <c r="C4673" s="7">
        <v>1450</v>
      </c>
    </row>
    <row r="4674" spans="1:3" x14ac:dyDescent="0.3">
      <c r="A4674" s="1" t="str">
        <f>"75761012851"</f>
        <v>75761012851</v>
      </c>
      <c r="C4674" s="7">
        <v>2400</v>
      </c>
    </row>
    <row r="4675" spans="1:3" x14ac:dyDescent="0.3">
      <c r="A4675" s="1" t="str">
        <f>"75761112851"</f>
        <v>75761112851</v>
      </c>
      <c r="C4675" s="7">
        <v>2215</v>
      </c>
    </row>
    <row r="4676" spans="1:3" x14ac:dyDescent="0.3">
      <c r="A4676" s="1" t="str">
        <f>"75761412851"</f>
        <v>75761412851</v>
      </c>
      <c r="C4676" s="7">
        <v>3200</v>
      </c>
    </row>
    <row r="4677" spans="1:3" x14ac:dyDescent="0.3">
      <c r="A4677" s="1" t="str">
        <f>"75761511451"</f>
        <v>75761511451</v>
      </c>
      <c r="C4677" s="7">
        <v>3140</v>
      </c>
    </row>
    <row r="4678" spans="1:3" x14ac:dyDescent="0.3">
      <c r="A4678" s="1" t="str">
        <f>"75772011839"</f>
        <v>75772011839</v>
      </c>
      <c r="C4678" s="7">
        <v>2335</v>
      </c>
    </row>
    <row r="4679" spans="1:3" x14ac:dyDescent="0.3">
      <c r="A4679" s="1" t="str">
        <f>"75772051848"</f>
        <v>75772051848</v>
      </c>
      <c r="C4679" s="7">
        <v>1365</v>
      </c>
    </row>
    <row r="4680" spans="1:3" x14ac:dyDescent="0.3">
      <c r="A4680" s="1" t="str">
        <f>"75772052848"</f>
        <v>75772052848</v>
      </c>
      <c r="C4680" s="7">
        <v>1365</v>
      </c>
    </row>
    <row r="4681" spans="1:3" x14ac:dyDescent="0.3">
      <c r="A4681" s="1" t="str">
        <f>"75772312148"</f>
        <v>75772312148</v>
      </c>
      <c r="C4681" s="7">
        <v>1350</v>
      </c>
    </row>
    <row r="4682" spans="1:3" x14ac:dyDescent="0.3">
      <c r="A4682" s="1" t="str">
        <f>"75772511451"</f>
        <v>75772511451</v>
      </c>
      <c r="C4682" s="7">
        <v>2840</v>
      </c>
    </row>
    <row r="4683" spans="1:3" x14ac:dyDescent="0.3">
      <c r="A4683" s="1" t="str">
        <f>"75774322148"</f>
        <v>75774322148</v>
      </c>
      <c r="C4683" s="7">
        <v>1900</v>
      </c>
    </row>
    <row r="4684" spans="1:3" x14ac:dyDescent="0.3">
      <c r="A4684" s="1" t="str">
        <f>"75776111051"</f>
        <v>75776111051</v>
      </c>
      <c r="C4684" s="7">
        <v>2110</v>
      </c>
    </row>
    <row r="4685" spans="1:3" x14ac:dyDescent="0.3">
      <c r="A4685" s="1" t="str">
        <f>"75776221251"</f>
        <v>75776221251</v>
      </c>
      <c r="C4685" s="7">
        <v>2165</v>
      </c>
    </row>
    <row r="4686" spans="1:3" x14ac:dyDescent="0.3">
      <c r="A4686" s="1" t="str">
        <f>"75776311451"</f>
        <v>75776311451</v>
      </c>
      <c r="C4686" s="7">
        <v>2940</v>
      </c>
    </row>
    <row r="4687" spans="1:3" x14ac:dyDescent="0.3">
      <c r="A4687" s="1" t="str">
        <f>"75776312148"</f>
        <v>75776312148</v>
      </c>
      <c r="C4687" s="7">
        <v>1900</v>
      </c>
    </row>
    <row r="4688" spans="1:3" x14ac:dyDescent="0.3">
      <c r="A4688" s="1" t="str">
        <f>"75776312179"</f>
        <v>75776312179</v>
      </c>
      <c r="C4688" s="7">
        <v>2100</v>
      </c>
    </row>
    <row r="4689" spans="1:3" x14ac:dyDescent="0.3">
      <c r="A4689" s="1" t="str">
        <f>"75777812139"</f>
        <v>75777812139</v>
      </c>
      <c r="C4689" s="7">
        <v>1640</v>
      </c>
    </row>
    <row r="4690" spans="1:3" x14ac:dyDescent="0.3">
      <c r="A4690" s="1" t="str">
        <f>"75777852139"</f>
        <v>75777852139</v>
      </c>
      <c r="C4690" s="7">
        <v>2090</v>
      </c>
    </row>
    <row r="4691" spans="1:3" x14ac:dyDescent="0.3">
      <c r="A4691" s="1" t="str">
        <f>"75780011151"</f>
        <v>75780011151</v>
      </c>
      <c r="C4691" s="7">
        <v>3355</v>
      </c>
    </row>
    <row r="4692" spans="1:3" x14ac:dyDescent="0.3">
      <c r="A4692" s="1" t="str">
        <f>"75780111648"</f>
        <v>75780111648</v>
      </c>
      <c r="C4692" s="7">
        <v>2175</v>
      </c>
    </row>
    <row r="4693" spans="1:3" x14ac:dyDescent="0.3">
      <c r="A4693" s="1" t="str">
        <f>"75780331639"</f>
        <v>75780331639</v>
      </c>
      <c r="C4693" s="7">
        <v>2175</v>
      </c>
    </row>
    <row r="4694" spans="1:3" x14ac:dyDescent="0.3">
      <c r="A4694" s="1" t="str">
        <f>"75780331648"</f>
        <v>75780331648</v>
      </c>
      <c r="C4694" s="7">
        <v>2175</v>
      </c>
    </row>
    <row r="4695" spans="1:3" x14ac:dyDescent="0.3">
      <c r="A4695" s="1" t="str">
        <f>"75780611648"</f>
        <v>75780611648</v>
      </c>
      <c r="C4695" s="7">
        <v>2175</v>
      </c>
    </row>
    <row r="4696" spans="1:3" x14ac:dyDescent="0.3">
      <c r="A4696" s="1" t="str">
        <f>"75781611641"</f>
        <v>75781611641</v>
      </c>
      <c r="C4696" s="7">
        <v>2115</v>
      </c>
    </row>
    <row r="4697" spans="1:3" x14ac:dyDescent="0.3">
      <c r="A4697" s="1" t="str">
        <f>"75781655641"</f>
        <v>75781655641</v>
      </c>
      <c r="C4697" s="7">
        <v>2200</v>
      </c>
    </row>
    <row r="4698" spans="1:3" x14ac:dyDescent="0.3">
      <c r="A4698" s="1" t="str">
        <f>"75781711651"</f>
        <v>75781711651</v>
      </c>
      <c r="C4698" s="7">
        <v>3480</v>
      </c>
    </row>
    <row r="4699" spans="1:3" x14ac:dyDescent="0.3">
      <c r="A4699" s="1" t="str">
        <f>"75782511634"</f>
        <v>75782511634</v>
      </c>
      <c r="C4699" s="7">
        <v>1990</v>
      </c>
    </row>
    <row r="4700" spans="1:3" x14ac:dyDescent="0.3">
      <c r="A4700" s="1" t="str">
        <f>"75782511648"</f>
        <v>75782511648</v>
      </c>
      <c r="C4700" s="7">
        <v>1990</v>
      </c>
    </row>
    <row r="4701" spans="1:3" x14ac:dyDescent="0.3">
      <c r="A4701" s="1" t="str">
        <f>"75782611641"</f>
        <v>75782611641</v>
      </c>
      <c r="C4701" s="7">
        <v>2175</v>
      </c>
    </row>
    <row r="4702" spans="1:3" x14ac:dyDescent="0.3">
      <c r="A4702" s="1" t="str">
        <f>"75782611679"</f>
        <v>75782611679</v>
      </c>
      <c r="C4702" s="7">
        <v>2610</v>
      </c>
    </row>
    <row r="4703" spans="1:3" x14ac:dyDescent="0.3">
      <c r="A4703" s="1" t="str">
        <f>"75783211639"</f>
        <v>75783211639</v>
      </c>
      <c r="C4703" s="7">
        <v>2365</v>
      </c>
    </row>
    <row r="4704" spans="1:3" x14ac:dyDescent="0.3">
      <c r="A4704" s="1" t="str">
        <f>"75783311648"</f>
        <v>75783311648</v>
      </c>
      <c r="C4704" s="7">
        <v>1990</v>
      </c>
    </row>
    <row r="4705" spans="1:3" x14ac:dyDescent="0.3">
      <c r="A4705" s="1" t="str">
        <f>"75783411648"</f>
        <v>75783411648</v>
      </c>
      <c r="C4705" s="7">
        <v>1900</v>
      </c>
    </row>
    <row r="4706" spans="1:3" x14ac:dyDescent="0.3">
      <c r="A4706" s="1" t="str">
        <f>"75794712179"</f>
        <v>75794712179</v>
      </c>
      <c r="C4706" s="7">
        <v>1690</v>
      </c>
    </row>
    <row r="4707" spans="1:3" x14ac:dyDescent="0.3">
      <c r="A4707" s="1" t="str">
        <f>"75990111029"</f>
        <v>75990111029</v>
      </c>
      <c r="C4707" s="7">
        <v>3340</v>
      </c>
    </row>
    <row r="4708" spans="1:3" x14ac:dyDescent="0.3">
      <c r="A4708" s="1" t="str">
        <f>"75990211029"</f>
        <v>75990211029</v>
      </c>
      <c r="C4708" s="7">
        <v>3740</v>
      </c>
    </row>
    <row r="4709" spans="1:3" x14ac:dyDescent="0.3">
      <c r="A4709" s="1" t="str">
        <f>"760402029"</f>
        <v>760402029</v>
      </c>
      <c r="C4709" s="7">
        <v>270</v>
      </c>
    </row>
    <row r="4710" spans="1:3" x14ac:dyDescent="0.3">
      <c r="A4710" s="1" t="str">
        <f>"761222029"</f>
        <v>761222029</v>
      </c>
      <c r="C4710" s="7">
        <v>485</v>
      </c>
    </row>
    <row r="4711" spans="1:3" x14ac:dyDescent="0.3">
      <c r="A4711" s="1" t="str">
        <f>"761227029"</f>
        <v>761227029</v>
      </c>
      <c r="C4711" s="7">
        <v>435</v>
      </c>
    </row>
    <row r="4712" spans="1:3" x14ac:dyDescent="0.3">
      <c r="A4712" s="1" t="str">
        <f>"762005029"</f>
        <v>762005029</v>
      </c>
      <c r="C4712" s="7">
        <v>405</v>
      </c>
    </row>
    <row r="4713" spans="1:3" x14ac:dyDescent="0.3">
      <c r="A4713" s="1" t="str">
        <f>"762026048"</f>
        <v>762026048</v>
      </c>
      <c r="C4713" s="7">
        <v>350</v>
      </c>
    </row>
    <row r="4714" spans="1:3" x14ac:dyDescent="0.3">
      <c r="A4714" s="1" t="str">
        <f>"762112029"</f>
        <v>762112029</v>
      </c>
      <c r="C4714" s="7">
        <v>400</v>
      </c>
    </row>
    <row r="4715" spans="1:3" x14ac:dyDescent="0.3">
      <c r="A4715" s="1" t="str">
        <f>"762113029"</f>
        <v>762113029</v>
      </c>
      <c r="C4715" s="7">
        <v>420</v>
      </c>
    </row>
    <row r="4716" spans="1:3" x14ac:dyDescent="0.3">
      <c r="A4716" s="1" t="str">
        <f>"762127029"</f>
        <v>762127029</v>
      </c>
      <c r="C4716" s="7">
        <v>470</v>
      </c>
    </row>
    <row r="4717" spans="1:3" x14ac:dyDescent="0.3">
      <c r="A4717" s="1" t="str">
        <f>"762127048"</f>
        <v>762127048</v>
      </c>
      <c r="C4717" s="7">
        <v>470</v>
      </c>
    </row>
    <row r="4718" spans="1:3" x14ac:dyDescent="0.3">
      <c r="A4718" s="1" t="str">
        <f>"762138048"</f>
        <v>762138048</v>
      </c>
      <c r="C4718" s="7">
        <v>500</v>
      </c>
    </row>
    <row r="4719" spans="1:3" x14ac:dyDescent="0.3">
      <c r="A4719" s="1" t="str">
        <f>"762928029"</f>
        <v>762928029</v>
      </c>
      <c r="C4719" s="7">
        <v>525</v>
      </c>
    </row>
    <row r="4720" spans="1:3" x14ac:dyDescent="0.3">
      <c r="A4720" s="1" t="str">
        <f>"762965029"</f>
        <v>762965029</v>
      </c>
      <c r="C4720" s="7">
        <v>180</v>
      </c>
    </row>
    <row r="4721" spans="1:3" x14ac:dyDescent="0.3">
      <c r="A4721" s="1" t="str">
        <f>"762965929"</f>
        <v>762965929</v>
      </c>
      <c r="C4721" s="7">
        <v>390</v>
      </c>
    </row>
    <row r="4722" spans="1:3" x14ac:dyDescent="0.3">
      <c r="A4722" s="1" t="str">
        <f>"763206029"</f>
        <v>763206029</v>
      </c>
      <c r="C4722" s="7">
        <v>540</v>
      </c>
    </row>
    <row r="4723" spans="1:3" x14ac:dyDescent="0.3">
      <c r="A4723" s="1" t="str">
        <f>"763245029"</f>
        <v>763245029</v>
      </c>
      <c r="C4723" s="7">
        <v>435</v>
      </c>
    </row>
    <row r="4724" spans="1:3" x14ac:dyDescent="0.3">
      <c r="A4724" s="1" t="str">
        <f>"763292048"</f>
        <v>763292048</v>
      </c>
      <c r="C4724" s="7">
        <v>445</v>
      </c>
    </row>
    <row r="4725" spans="1:3" x14ac:dyDescent="0.3">
      <c r="A4725" s="1" t="str">
        <f>"763936029"</f>
        <v>763936029</v>
      </c>
      <c r="C4725" s="7">
        <v>420</v>
      </c>
    </row>
    <row r="4726" spans="1:3" x14ac:dyDescent="0.3">
      <c r="A4726" s="1" t="str">
        <f>"763955029"</f>
        <v>763955029</v>
      </c>
      <c r="C4726" s="7">
        <v>420</v>
      </c>
    </row>
    <row r="4727" spans="1:3" x14ac:dyDescent="0.3">
      <c r="A4727" s="1" t="str">
        <f>"763960029"</f>
        <v>763960029</v>
      </c>
      <c r="C4727" s="7">
        <v>480</v>
      </c>
    </row>
    <row r="4728" spans="1:3" x14ac:dyDescent="0.3">
      <c r="A4728" s="1" t="str">
        <f>"764017029"</f>
        <v>764017029</v>
      </c>
      <c r="C4728" s="7">
        <v>420</v>
      </c>
    </row>
    <row r="4729" spans="1:3" x14ac:dyDescent="0.3">
      <c r="A4729" s="1" t="str">
        <f>"764034029"</f>
        <v>764034029</v>
      </c>
      <c r="C4729" s="7">
        <v>390</v>
      </c>
    </row>
    <row r="4730" spans="1:3" x14ac:dyDescent="0.3">
      <c r="A4730" s="1" t="str">
        <f>"764044029"</f>
        <v>764044029</v>
      </c>
      <c r="C4730" s="7">
        <v>420</v>
      </c>
    </row>
    <row r="4731" spans="1:3" x14ac:dyDescent="0.3">
      <c r="A4731" s="1" t="str">
        <f>"764073029"</f>
        <v>764073029</v>
      </c>
      <c r="C4731" s="7">
        <v>420</v>
      </c>
    </row>
    <row r="4732" spans="1:3" x14ac:dyDescent="0.3">
      <c r="A4732" s="1" t="str">
        <f>"764076029"</f>
        <v>764076029</v>
      </c>
      <c r="C4732" s="7">
        <v>210</v>
      </c>
    </row>
    <row r="4733" spans="1:3" x14ac:dyDescent="0.3">
      <c r="A4733" s="1" t="str">
        <f>"764098029"</f>
        <v>764098029</v>
      </c>
      <c r="C4733" s="7">
        <v>200</v>
      </c>
    </row>
    <row r="4734" spans="1:3" x14ac:dyDescent="0.3">
      <c r="A4734" s="1" t="str">
        <f>"764099029"</f>
        <v>764099029</v>
      </c>
      <c r="C4734" s="7">
        <v>200</v>
      </c>
    </row>
    <row r="4735" spans="1:3" x14ac:dyDescent="0.3">
      <c r="A4735" s="1" t="str">
        <f>"764116029"</f>
        <v>764116029</v>
      </c>
      <c r="C4735" s="7">
        <v>225</v>
      </c>
    </row>
    <row r="4736" spans="1:3" x14ac:dyDescent="0.3">
      <c r="A4736" s="1" t="str">
        <f>"764251029"</f>
        <v>764251029</v>
      </c>
      <c r="C4736" s="7">
        <v>500</v>
      </c>
    </row>
    <row r="4737" spans="1:3" x14ac:dyDescent="0.3">
      <c r="A4737" s="1" t="str">
        <f>"764251048"</f>
        <v>764251048</v>
      </c>
      <c r="C4737" s="7">
        <v>400</v>
      </c>
    </row>
    <row r="4738" spans="1:3" x14ac:dyDescent="0.3">
      <c r="A4738" s="1" t="str">
        <f>"764308029"</f>
        <v>764308029</v>
      </c>
      <c r="C4738" s="7">
        <v>435</v>
      </c>
    </row>
    <row r="4739" spans="1:3" x14ac:dyDescent="0.3">
      <c r="A4739" s="1" t="str">
        <f>"764407029"</f>
        <v>764407029</v>
      </c>
      <c r="C4739" s="7">
        <v>400</v>
      </c>
    </row>
    <row r="4740" spans="1:3" x14ac:dyDescent="0.3">
      <c r="A4740" s="1" t="str">
        <f>"764407929"</f>
        <v>764407929</v>
      </c>
      <c r="C4740" s="7">
        <v>120</v>
      </c>
    </row>
    <row r="4741" spans="1:3" x14ac:dyDescent="0.3">
      <c r="A4741" s="1" t="str">
        <f>"764633029"</f>
        <v>764633029</v>
      </c>
      <c r="C4741" s="7">
        <v>450</v>
      </c>
    </row>
    <row r="4742" spans="1:3" x14ac:dyDescent="0.3">
      <c r="A4742" s="1" t="str">
        <f>"764720029"</f>
        <v>764720029</v>
      </c>
      <c r="C4742" s="7">
        <v>505</v>
      </c>
    </row>
    <row r="4743" spans="1:3" x14ac:dyDescent="0.3">
      <c r="A4743" s="1" t="str">
        <f>"764731029"</f>
        <v>764731029</v>
      </c>
      <c r="C4743" s="7">
        <v>450</v>
      </c>
    </row>
    <row r="4744" spans="1:3" x14ac:dyDescent="0.3">
      <c r="A4744" s="1" t="str">
        <f>"764735029"</f>
        <v>764735029</v>
      </c>
      <c r="C4744" s="7">
        <v>445</v>
      </c>
    </row>
    <row r="4745" spans="1:3" x14ac:dyDescent="0.3">
      <c r="A4745" s="1" t="str">
        <f>"764741029"</f>
        <v>764741029</v>
      </c>
      <c r="C4745" s="7">
        <v>390</v>
      </c>
    </row>
    <row r="4746" spans="1:3" x14ac:dyDescent="0.3">
      <c r="A4746" s="1" t="str">
        <f>"764906029"</f>
        <v>764906029</v>
      </c>
      <c r="C4746" s="7">
        <v>180</v>
      </c>
    </row>
    <row r="4747" spans="1:3" x14ac:dyDescent="0.3">
      <c r="A4747" s="1" t="str">
        <f>"764907029"</f>
        <v>764907029</v>
      </c>
      <c r="C4747" s="7">
        <v>380</v>
      </c>
    </row>
    <row r="4748" spans="1:3" x14ac:dyDescent="0.3">
      <c r="A4748" s="1" t="str">
        <f>"764915929"</f>
        <v>764915929</v>
      </c>
      <c r="C4748" s="7">
        <v>505</v>
      </c>
    </row>
    <row r="4749" spans="1:3" x14ac:dyDescent="0.3">
      <c r="A4749" s="1" t="str">
        <f>"764930029"</f>
        <v>764930029</v>
      </c>
      <c r="C4749" s="7">
        <v>180</v>
      </c>
    </row>
    <row r="4750" spans="1:3" x14ac:dyDescent="0.3">
      <c r="A4750" s="1" t="str">
        <f>"764930329"</f>
        <v>764930329</v>
      </c>
      <c r="C4750" s="7">
        <v>450</v>
      </c>
    </row>
    <row r="4751" spans="1:3" x14ac:dyDescent="0.3">
      <c r="A4751" s="1" t="str">
        <f>"764931029"</f>
        <v>764931029</v>
      </c>
      <c r="C4751" s="7">
        <v>180</v>
      </c>
    </row>
    <row r="4752" spans="1:3" x14ac:dyDescent="0.3">
      <c r="A4752" s="1" t="str">
        <f>"764956029"</f>
        <v>764956029</v>
      </c>
      <c r="C4752" s="7">
        <v>180</v>
      </c>
    </row>
    <row r="4753" spans="1:3" x14ac:dyDescent="0.3">
      <c r="A4753" s="1" t="str">
        <f>"764956929"</f>
        <v>764956929</v>
      </c>
      <c r="C4753" s="7">
        <v>310</v>
      </c>
    </row>
    <row r="4754" spans="1:3" x14ac:dyDescent="0.3">
      <c r="A4754" s="1" t="str">
        <f>"765106029"</f>
        <v>765106029</v>
      </c>
      <c r="C4754" s="7">
        <v>180</v>
      </c>
    </row>
    <row r="4755" spans="1:3" x14ac:dyDescent="0.3">
      <c r="A4755" s="1" t="str">
        <f>"765156029"</f>
        <v>765156029</v>
      </c>
      <c r="C4755" s="7">
        <v>180</v>
      </c>
    </row>
    <row r="4756" spans="1:3" x14ac:dyDescent="0.3">
      <c r="A4756" s="1" t="str">
        <f>"765501029"</f>
        <v>765501029</v>
      </c>
      <c r="C4756" s="7">
        <v>370</v>
      </c>
    </row>
    <row r="4757" spans="1:3" x14ac:dyDescent="0.3">
      <c r="A4757" s="1" t="str">
        <f>"765524029"</f>
        <v>765524029</v>
      </c>
      <c r="C4757" s="7">
        <v>180</v>
      </c>
    </row>
    <row r="4758" spans="1:3" x14ac:dyDescent="0.3">
      <c r="A4758" s="1" t="str">
        <f>"766620029"</f>
        <v>766620029</v>
      </c>
      <c r="C4758" s="7">
        <v>450</v>
      </c>
    </row>
    <row r="4759" spans="1:3" x14ac:dyDescent="0.3">
      <c r="A4759" s="1" t="str">
        <f>"766624029"</f>
        <v>766624029</v>
      </c>
      <c r="C4759" s="7">
        <v>475</v>
      </c>
    </row>
    <row r="4760" spans="1:3" x14ac:dyDescent="0.3">
      <c r="A4760" s="1" t="str">
        <f>"766634029"</f>
        <v>766634029</v>
      </c>
      <c r="C4760" s="7">
        <v>475</v>
      </c>
    </row>
    <row r="4761" spans="1:3" x14ac:dyDescent="0.3">
      <c r="A4761" s="1" t="str">
        <f>"766652029"</f>
        <v>766652029</v>
      </c>
      <c r="C4761" s="7">
        <v>420</v>
      </c>
    </row>
    <row r="4762" spans="1:3" x14ac:dyDescent="0.3">
      <c r="A4762" s="1" t="str">
        <f>"766745029"</f>
        <v>766745029</v>
      </c>
      <c r="C4762" s="7">
        <v>365</v>
      </c>
    </row>
    <row r="4763" spans="1:3" x14ac:dyDescent="0.3">
      <c r="A4763" s="1" t="str">
        <f>"770101023"</f>
        <v>770101023</v>
      </c>
      <c r="C4763" s="7">
        <v>515</v>
      </c>
    </row>
    <row r="4764" spans="1:3" x14ac:dyDescent="0.3">
      <c r="A4764" s="1" t="str">
        <f>"770102023"</f>
        <v>770102023</v>
      </c>
      <c r="C4764" s="7">
        <v>450</v>
      </c>
    </row>
    <row r="4765" spans="1:3" x14ac:dyDescent="0.3">
      <c r="A4765" s="1" t="str">
        <f>"770103023"</f>
        <v>770103023</v>
      </c>
      <c r="C4765" s="7">
        <v>450</v>
      </c>
    </row>
    <row r="4766" spans="1:3" x14ac:dyDescent="0.3">
      <c r="A4766" s="1" t="str">
        <f>"770104023"</f>
        <v>770104023</v>
      </c>
      <c r="C4766" s="7">
        <v>460</v>
      </c>
    </row>
    <row r="4767" spans="1:3" x14ac:dyDescent="0.3">
      <c r="A4767" s="1" t="str">
        <f>"770105023"</f>
        <v>770105023</v>
      </c>
      <c r="C4767" s="7">
        <v>450</v>
      </c>
    </row>
    <row r="4768" spans="1:3" x14ac:dyDescent="0.3">
      <c r="A4768" s="1" t="str">
        <f>"770106023"</f>
        <v>770106023</v>
      </c>
      <c r="C4768" s="7">
        <v>450</v>
      </c>
    </row>
    <row r="4769" spans="1:3" x14ac:dyDescent="0.3">
      <c r="A4769" s="1" t="str">
        <f>"770107023"</f>
        <v>770107023</v>
      </c>
      <c r="C4769" s="7">
        <v>450</v>
      </c>
    </row>
    <row r="4770" spans="1:3" x14ac:dyDescent="0.3">
      <c r="A4770" s="1" t="str">
        <f>"770108023"</f>
        <v>770108023</v>
      </c>
      <c r="C4770" s="7">
        <v>450</v>
      </c>
    </row>
    <row r="4771" spans="1:3" x14ac:dyDescent="0.3">
      <c r="A4771" s="1" t="str">
        <f>"770109023"</f>
        <v>770109023</v>
      </c>
      <c r="C4771" s="7">
        <v>455</v>
      </c>
    </row>
    <row r="4772" spans="1:3" x14ac:dyDescent="0.3">
      <c r="A4772" s="1" t="str">
        <f>"770110023"</f>
        <v>770110023</v>
      </c>
      <c r="C4772" s="7">
        <v>450</v>
      </c>
    </row>
    <row r="4773" spans="1:3" x14ac:dyDescent="0.3">
      <c r="A4773" s="1" t="str">
        <f>"770111023"</f>
        <v>770111023</v>
      </c>
      <c r="C4773" s="7">
        <v>460</v>
      </c>
    </row>
    <row r="4774" spans="1:3" x14ac:dyDescent="0.3">
      <c r="A4774" s="1" t="str">
        <f>"770112023"</f>
        <v>770112023</v>
      </c>
      <c r="C4774" s="7">
        <v>450</v>
      </c>
    </row>
    <row r="4775" spans="1:3" x14ac:dyDescent="0.3">
      <c r="A4775" s="1" t="str">
        <f>"770113023"</f>
        <v>770113023</v>
      </c>
      <c r="C4775" s="7">
        <v>450</v>
      </c>
    </row>
    <row r="4776" spans="1:3" x14ac:dyDescent="0.3">
      <c r="A4776" s="1" t="str">
        <f>"770114023"</f>
        <v>770114023</v>
      </c>
      <c r="C4776" s="7">
        <v>450</v>
      </c>
    </row>
    <row r="4777" spans="1:3" x14ac:dyDescent="0.3">
      <c r="A4777" s="1" t="str">
        <f>"770115023"</f>
        <v>770115023</v>
      </c>
      <c r="C4777" s="7">
        <v>460</v>
      </c>
    </row>
    <row r="4778" spans="1:3" x14ac:dyDescent="0.3">
      <c r="A4778" s="1" t="str">
        <f>"770116023"</f>
        <v>770116023</v>
      </c>
      <c r="C4778" s="7">
        <v>450</v>
      </c>
    </row>
    <row r="4779" spans="1:3" x14ac:dyDescent="0.3">
      <c r="A4779" s="1" t="str">
        <f>"770117023"</f>
        <v>770117023</v>
      </c>
      <c r="C4779" s="7">
        <v>485</v>
      </c>
    </row>
    <row r="4780" spans="1:3" x14ac:dyDescent="0.3">
      <c r="A4780" s="1" t="str">
        <f>"770118023"</f>
        <v>770118023</v>
      </c>
      <c r="C4780" s="7">
        <v>585</v>
      </c>
    </row>
    <row r="4781" spans="1:3" x14ac:dyDescent="0.3">
      <c r="A4781" s="1" t="str">
        <f>"770119023"</f>
        <v>770119023</v>
      </c>
      <c r="C4781" s="7">
        <v>350</v>
      </c>
    </row>
    <row r="4782" spans="1:3" x14ac:dyDescent="0.3">
      <c r="A4782" s="1" t="str">
        <f>"770119048"</f>
        <v>770119048</v>
      </c>
      <c r="C4782" s="7">
        <v>350</v>
      </c>
    </row>
    <row r="4783" spans="1:3" x14ac:dyDescent="0.3">
      <c r="A4783" s="1" t="str">
        <f>"770120023"</f>
        <v>770120023</v>
      </c>
      <c r="C4783" s="7">
        <v>450</v>
      </c>
    </row>
    <row r="4784" spans="1:3" x14ac:dyDescent="0.3">
      <c r="A4784" s="1" t="str">
        <f>"770121023"</f>
        <v>770121023</v>
      </c>
      <c r="C4784" s="7">
        <v>450</v>
      </c>
    </row>
    <row r="4785" spans="1:3" x14ac:dyDescent="0.3">
      <c r="A4785" s="1" t="str">
        <f>"770122023"</f>
        <v>770122023</v>
      </c>
      <c r="C4785" s="7">
        <v>515</v>
      </c>
    </row>
    <row r="4786" spans="1:3" x14ac:dyDescent="0.3">
      <c r="A4786" s="1" t="str">
        <f>"770123023"</f>
        <v>770123023</v>
      </c>
      <c r="C4786" s="7">
        <v>450</v>
      </c>
    </row>
    <row r="4787" spans="1:3" x14ac:dyDescent="0.3">
      <c r="A4787" s="1" t="str">
        <f>"770124023"</f>
        <v>770124023</v>
      </c>
      <c r="C4787" s="7">
        <v>515</v>
      </c>
    </row>
    <row r="4788" spans="1:3" x14ac:dyDescent="0.3">
      <c r="A4788" s="1" t="str">
        <f>"770125023"</f>
        <v>770125023</v>
      </c>
      <c r="C4788" s="7">
        <v>515</v>
      </c>
    </row>
    <row r="4789" spans="1:3" x14ac:dyDescent="0.3">
      <c r="A4789" s="1" t="str">
        <f>"770126023"</f>
        <v>770126023</v>
      </c>
      <c r="C4789" s="7">
        <v>450</v>
      </c>
    </row>
    <row r="4790" spans="1:3" x14ac:dyDescent="0.3">
      <c r="A4790" s="1" t="str">
        <f>"770127023"</f>
        <v>770127023</v>
      </c>
      <c r="C4790" s="7">
        <v>450</v>
      </c>
    </row>
    <row r="4791" spans="1:3" x14ac:dyDescent="0.3">
      <c r="A4791" s="1" t="str">
        <f>"770128023"</f>
        <v>770128023</v>
      </c>
      <c r="C4791" s="7">
        <v>450</v>
      </c>
    </row>
    <row r="4792" spans="1:3" x14ac:dyDescent="0.3">
      <c r="A4792" s="1" t="str">
        <f>"770129023"</f>
        <v>770129023</v>
      </c>
      <c r="C4792" s="7">
        <v>450</v>
      </c>
    </row>
    <row r="4793" spans="1:3" x14ac:dyDescent="0.3">
      <c r="A4793" s="1" t="str">
        <f>"770130023"</f>
        <v>770130023</v>
      </c>
      <c r="C4793" s="7">
        <v>620</v>
      </c>
    </row>
    <row r="4794" spans="1:3" x14ac:dyDescent="0.3">
      <c r="A4794" s="1" t="str">
        <f>"770131023"</f>
        <v>770131023</v>
      </c>
      <c r="C4794" s="7">
        <v>450</v>
      </c>
    </row>
    <row r="4795" spans="1:3" x14ac:dyDescent="0.3">
      <c r="A4795" s="1" t="str">
        <f>"770132023"</f>
        <v>770132023</v>
      </c>
      <c r="C4795" s="7">
        <v>450</v>
      </c>
    </row>
    <row r="4796" spans="1:3" x14ac:dyDescent="0.3">
      <c r="A4796" s="1" t="str">
        <f>"770133023"</f>
        <v>770133023</v>
      </c>
      <c r="C4796" s="7">
        <v>450</v>
      </c>
    </row>
    <row r="4797" spans="1:3" x14ac:dyDescent="0.3">
      <c r="A4797" s="1" t="str">
        <f>"770134023"</f>
        <v>770134023</v>
      </c>
      <c r="C4797" s="7">
        <v>450</v>
      </c>
    </row>
    <row r="4798" spans="1:3" x14ac:dyDescent="0.3">
      <c r="A4798" s="1" t="str">
        <f>"770135023"</f>
        <v>770135023</v>
      </c>
      <c r="C4798" s="7">
        <v>450</v>
      </c>
    </row>
    <row r="4799" spans="1:3" x14ac:dyDescent="0.3">
      <c r="A4799" s="1" t="str">
        <f>"770136023"</f>
        <v>770136023</v>
      </c>
      <c r="C4799" s="7">
        <v>450</v>
      </c>
    </row>
    <row r="4800" spans="1:3" x14ac:dyDescent="0.3">
      <c r="A4800" s="1" t="str">
        <f>"770137023"</f>
        <v>770137023</v>
      </c>
      <c r="C4800" s="7">
        <v>450</v>
      </c>
    </row>
    <row r="4801" spans="1:3" x14ac:dyDescent="0.3">
      <c r="A4801" s="1" t="str">
        <f>"770138023"</f>
        <v>770138023</v>
      </c>
      <c r="C4801" s="7">
        <v>450</v>
      </c>
    </row>
    <row r="4802" spans="1:3" x14ac:dyDescent="0.3">
      <c r="A4802" s="1" t="str">
        <f>"770139023"</f>
        <v>770139023</v>
      </c>
      <c r="C4802" s="7">
        <v>450</v>
      </c>
    </row>
    <row r="4803" spans="1:3" x14ac:dyDescent="0.3">
      <c r="A4803" s="1" t="str">
        <f>"770140023"</f>
        <v>770140023</v>
      </c>
      <c r="C4803" s="7">
        <v>450</v>
      </c>
    </row>
    <row r="4804" spans="1:3" x14ac:dyDescent="0.3">
      <c r="A4804" s="1" t="str">
        <f>"770141023"</f>
        <v>770141023</v>
      </c>
      <c r="C4804" s="7">
        <v>515</v>
      </c>
    </row>
    <row r="4805" spans="1:3" x14ac:dyDescent="0.3">
      <c r="A4805" s="1" t="str">
        <f>"770142023"</f>
        <v>770142023</v>
      </c>
      <c r="C4805" s="7">
        <v>445</v>
      </c>
    </row>
    <row r="4806" spans="1:3" x14ac:dyDescent="0.3">
      <c r="A4806" s="1" t="str">
        <f>"770143023"</f>
        <v>770143023</v>
      </c>
      <c r="C4806" s="7">
        <v>475</v>
      </c>
    </row>
    <row r="4807" spans="1:3" x14ac:dyDescent="0.3">
      <c r="A4807" s="1" t="str">
        <f>"770144023"</f>
        <v>770144023</v>
      </c>
      <c r="C4807" s="7">
        <v>475</v>
      </c>
    </row>
    <row r="4808" spans="1:3" x14ac:dyDescent="0.3">
      <c r="A4808" s="1" t="str">
        <f>"770145023"</f>
        <v>770145023</v>
      </c>
      <c r="C4808" s="7">
        <v>475</v>
      </c>
    </row>
    <row r="4809" spans="1:3" x14ac:dyDescent="0.3">
      <c r="A4809" s="1" t="str">
        <f>"770146023"</f>
        <v>770146023</v>
      </c>
      <c r="C4809" s="7">
        <v>475</v>
      </c>
    </row>
    <row r="4810" spans="1:3" x14ac:dyDescent="0.3">
      <c r="A4810" s="1" t="str">
        <f>"770147023"</f>
        <v>770147023</v>
      </c>
      <c r="C4810" s="7">
        <v>475</v>
      </c>
    </row>
    <row r="4811" spans="1:3" x14ac:dyDescent="0.3">
      <c r="A4811" s="1" t="str">
        <f>"770148023"</f>
        <v>770148023</v>
      </c>
      <c r="C4811" s="7">
        <v>450</v>
      </c>
    </row>
    <row r="4812" spans="1:3" x14ac:dyDescent="0.3">
      <c r="A4812" s="1" t="str">
        <f>"770149023"</f>
        <v>770149023</v>
      </c>
      <c r="C4812" s="7">
        <v>500</v>
      </c>
    </row>
    <row r="4813" spans="1:3" x14ac:dyDescent="0.3">
      <c r="A4813" s="1" t="str">
        <f>"770150023"</f>
        <v>770150023</v>
      </c>
      <c r="C4813" s="7">
        <v>500</v>
      </c>
    </row>
    <row r="4814" spans="1:3" x14ac:dyDescent="0.3">
      <c r="A4814" s="1" t="str">
        <f>"770151023"</f>
        <v>770151023</v>
      </c>
      <c r="C4814" s="7">
        <v>500</v>
      </c>
    </row>
    <row r="4815" spans="1:3" x14ac:dyDescent="0.3">
      <c r="A4815" s="1" t="str">
        <f>"770152023"</f>
        <v>770152023</v>
      </c>
      <c r="C4815" s="7">
        <v>500</v>
      </c>
    </row>
    <row r="4816" spans="1:3" x14ac:dyDescent="0.3">
      <c r="A4816" s="1" t="str">
        <f>"770201023"</f>
        <v>770201023</v>
      </c>
      <c r="C4816" s="7">
        <v>150</v>
      </c>
    </row>
    <row r="4817" spans="1:3" x14ac:dyDescent="0.3">
      <c r="A4817" s="1" t="str">
        <f>"770202023"</f>
        <v>770202023</v>
      </c>
      <c r="C4817" s="7">
        <v>150</v>
      </c>
    </row>
    <row r="4818" spans="1:3" x14ac:dyDescent="0.3">
      <c r="A4818" s="1" t="str">
        <f>"770203023"</f>
        <v>770203023</v>
      </c>
      <c r="C4818" s="7">
        <v>150</v>
      </c>
    </row>
    <row r="4819" spans="1:3" x14ac:dyDescent="0.3">
      <c r="A4819" s="1" t="str">
        <f>"770204023"</f>
        <v>770204023</v>
      </c>
      <c r="C4819" s="7">
        <v>180</v>
      </c>
    </row>
    <row r="4820" spans="1:3" x14ac:dyDescent="0.3">
      <c r="A4820" s="1" t="str">
        <f>"770205023"</f>
        <v>770205023</v>
      </c>
      <c r="C4820" s="7">
        <v>220</v>
      </c>
    </row>
    <row r="4821" spans="1:3" x14ac:dyDescent="0.3">
      <c r="A4821" s="1" t="str">
        <f>"770206023"</f>
        <v>770206023</v>
      </c>
      <c r="C4821" s="7">
        <v>150</v>
      </c>
    </row>
    <row r="4822" spans="1:3" x14ac:dyDescent="0.3">
      <c r="A4822" s="1" t="str">
        <f>"770207023"</f>
        <v>770207023</v>
      </c>
      <c r="C4822" s="7">
        <v>230</v>
      </c>
    </row>
    <row r="4823" spans="1:3" x14ac:dyDescent="0.3">
      <c r="A4823" s="1" t="str">
        <f>"770208023"</f>
        <v>770208023</v>
      </c>
      <c r="C4823" s="7">
        <v>260</v>
      </c>
    </row>
    <row r="4824" spans="1:3" x14ac:dyDescent="0.3">
      <c r="A4824" s="1" t="str">
        <f>"770209023"</f>
        <v>770209023</v>
      </c>
      <c r="C4824" s="7">
        <v>230</v>
      </c>
    </row>
    <row r="4825" spans="1:3" x14ac:dyDescent="0.3">
      <c r="A4825" s="1" t="str">
        <f>"770210023"</f>
        <v>770210023</v>
      </c>
      <c r="C4825" s="7">
        <v>230</v>
      </c>
    </row>
    <row r="4826" spans="1:3" x14ac:dyDescent="0.3">
      <c r="A4826" s="1" t="str">
        <f>"770211023"</f>
        <v>770211023</v>
      </c>
      <c r="C4826" s="7">
        <v>205</v>
      </c>
    </row>
    <row r="4827" spans="1:3" x14ac:dyDescent="0.3">
      <c r="A4827" s="1" t="str">
        <f>"770212023"</f>
        <v>770212023</v>
      </c>
      <c r="C4827" s="7">
        <v>220</v>
      </c>
    </row>
    <row r="4828" spans="1:3" x14ac:dyDescent="0.3">
      <c r="A4828" s="1" t="str">
        <f>"770213023"</f>
        <v>770213023</v>
      </c>
      <c r="C4828" s="7">
        <v>200</v>
      </c>
    </row>
    <row r="4829" spans="1:3" x14ac:dyDescent="0.3">
      <c r="A4829" s="1" t="str">
        <f>"770214023"</f>
        <v>770214023</v>
      </c>
      <c r="C4829" s="7">
        <v>250</v>
      </c>
    </row>
    <row r="4830" spans="1:3" x14ac:dyDescent="0.3">
      <c r="A4830" s="1" t="str">
        <f>"77675002137"</f>
        <v>77675002137</v>
      </c>
      <c r="C4830" s="7">
        <v>1120</v>
      </c>
    </row>
    <row r="4831" spans="1:3" x14ac:dyDescent="0.3">
      <c r="A4831" s="1" t="str">
        <f>"781240037"</f>
        <v>781240037</v>
      </c>
      <c r="C4831" s="7">
        <v>1170</v>
      </c>
    </row>
    <row r="4832" spans="1:3" x14ac:dyDescent="0.3">
      <c r="A4832" s="1" t="str">
        <f>"782743042"</f>
        <v>782743042</v>
      </c>
      <c r="C4832" s="7">
        <v>830</v>
      </c>
    </row>
    <row r="4833" spans="1:3" x14ac:dyDescent="0.3">
      <c r="A4833" s="1" t="str">
        <f>"78431401242"</f>
        <v>78431401242</v>
      </c>
      <c r="C4833" s="7">
        <v>1770</v>
      </c>
    </row>
    <row r="4834" spans="1:3" x14ac:dyDescent="0.3">
      <c r="A4834" s="1" t="str">
        <f>"78441608037"</f>
        <v>78441608037</v>
      </c>
      <c r="C4834" s="7">
        <v>2525</v>
      </c>
    </row>
    <row r="4835" spans="1:3" x14ac:dyDescent="0.3">
      <c r="A4835" s="1" t="str">
        <f>"78493001037"</f>
        <v>78493001037</v>
      </c>
      <c r="C4835" s="7">
        <v>505</v>
      </c>
    </row>
    <row r="4836" spans="1:3" x14ac:dyDescent="0.3">
      <c r="A4836" s="1" t="str">
        <f>"78675002237"</f>
        <v>78675002237</v>
      </c>
      <c r="C4836" s="7">
        <v>4070</v>
      </c>
    </row>
    <row r="4837" spans="1:3" x14ac:dyDescent="0.3">
      <c r="A4837" s="1" t="str">
        <f>"78676302137"</f>
        <v>78676302137</v>
      </c>
      <c r="C4837" s="7">
        <v>1015</v>
      </c>
    </row>
    <row r="4838" spans="1:3" x14ac:dyDescent="0.3">
      <c r="A4838" s="1" t="str">
        <f>"789904029"</f>
        <v>789904029</v>
      </c>
      <c r="C4838" s="7">
        <v>80</v>
      </c>
    </row>
    <row r="4839" spans="1:3" x14ac:dyDescent="0.3">
      <c r="A4839" s="1" t="str">
        <f>"79010411136"</f>
        <v>79010411136</v>
      </c>
      <c r="C4839" s="7">
        <v>830</v>
      </c>
    </row>
    <row r="4840" spans="1:3" x14ac:dyDescent="0.3">
      <c r="A4840" s="1" t="str">
        <f>"79010911124"</f>
        <v>79010911124</v>
      </c>
      <c r="C4840" s="7">
        <v>875</v>
      </c>
    </row>
    <row r="4841" spans="1:3" x14ac:dyDescent="0.3">
      <c r="A4841" s="1" t="str">
        <f>"79031211136"</f>
        <v>79031211136</v>
      </c>
      <c r="C4841" s="7">
        <v>640</v>
      </c>
    </row>
    <row r="4842" spans="1:3" x14ac:dyDescent="0.3">
      <c r="A4842" s="1" t="str">
        <f>"79031411178"</f>
        <v>79031411178</v>
      </c>
      <c r="C4842" s="7">
        <v>550</v>
      </c>
    </row>
    <row r="4843" spans="1:3" x14ac:dyDescent="0.3">
      <c r="A4843" s="1" t="str">
        <f>"79031511178"</f>
        <v>79031511178</v>
      </c>
      <c r="C4843" s="7">
        <v>705</v>
      </c>
    </row>
    <row r="4844" spans="1:3" x14ac:dyDescent="0.3">
      <c r="A4844" s="1" t="str">
        <f>"79034011178"</f>
        <v>79034011178</v>
      </c>
      <c r="C4844" s="7">
        <v>930</v>
      </c>
    </row>
    <row r="4845" spans="1:3" x14ac:dyDescent="0.3">
      <c r="A4845" s="1" t="str">
        <f>"79041511105"</f>
        <v>79041511105</v>
      </c>
      <c r="C4845" s="7">
        <v>1120</v>
      </c>
    </row>
    <row r="4846" spans="1:3" x14ac:dyDescent="0.3">
      <c r="A4846" s="1" t="str">
        <f>"79041511130"</f>
        <v>79041511130</v>
      </c>
      <c r="C4846" s="7">
        <v>1090</v>
      </c>
    </row>
    <row r="4847" spans="1:3" x14ac:dyDescent="0.3">
      <c r="A4847" s="1" t="str">
        <f>"79041511136"</f>
        <v>79041511136</v>
      </c>
      <c r="C4847" s="7">
        <v>880</v>
      </c>
    </row>
    <row r="4848" spans="1:3" x14ac:dyDescent="0.3">
      <c r="A4848" s="1" t="str">
        <f>"79043311178"</f>
        <v>79043311178</v>
      </c>
      <c r="C4848" s="7">
        <v>1005</v>
      </c>
    </row>
    <row r="4849" spans="1:3" x14ac:dyDescent="0.3">
      <c r="A4849" s="1" t="str">
        <f>"79045612172"</f>
        <v>79045612172</v>
      </c>
      <c r="C4849" s="7">
        <v>1490</v>
      </c>
    </row>
    <row r="4850" spans="1:3" x14ac:dyDescent="0.3">
      <c r="A4850" s="1" t="str">
        <f>"79080011178"</f>
        <v>79080011178</v>
      </c>
      <c r="C4850" s="7">
        <v>1095</v>
      </c>
    </row>
    <row r="4851" spans="1:3" x14ac:dyDescent="0.3">
      <c r="A4851" s="1" t="str">
        <f>"79102802037"</f>
        <v>79102802037</v>
      </c>
      <c r="C4851" s="7">
        <v>2385</v>
      </c>
    </row>
    <row r="4852" spans="1:3" x14ac:dyDescent="0.3">
      <c r="A4852" s="1" t="str">
        <f>"79106311179"</f>
        <v>79106311179</v>
      </c>
      <c r="C4852" s="7">
        <v>1425</v>
      </c>
    </row>
    <row r="4853" spans="1:3" x14ac:dyDescent="0.3">
      <c r="A4853" s="1" t="str">
        <f>"79107311136"</f>
        <v>79107311136</v>
      </c>
      <c r="C4853" s="7">
        <v>765</v>
      </c>
    </row>
    <row r="4854" spans="1:3" x14ac:dyDescent="0.3">
      <c r="A4854" s="1" t="str">
        <f>"79107311178"</f>
        <v>79107311178</v>
      </c>
      <c r="C4854" s="7">
        <v>765</v>
      </c>
    </row>
    <row r="4855" spans="1:3" x14ac:dyDescent="0.3">
      <c r="A4855" s="1" t="str">
        <f>"79121900072"</f>
        <v>79121900072</v>
      </c>
      <c r="C4855" s="7">
        <v>2830</v>
      </c>
    </row>
    <row r="4856" spans="1:3" x14ac:dyDescent="0.3">
      <c r="A4856" s="1" t="str">
        <f>"79122100072"</f>
        <v>79122100072</v>
      </c>
      <c r="C4856" s="7">
        <v>1245</v>
      </c>
    </row>
    <row r="4857" spans="1:3" x14ac:dyDescent="0.3">
      <c r="A4857" s="1" t="str">
        <f>"79123300072"</f>
        <v>79123300072</v>
      </c>
      <c r="C4857" s="7">
        <v>1160</v>
      </c>
    </row>
    <row r="4858" spans="1:3" x14ac:dyDescent="0.3">
      <c r="A4858" s="1" t="str">
        <f>"79124011147"</f>
        <v>79124011147</v>
      </c>
      <c r="C4858" s="7">
        <v>1160</v>
      </c>
    </row>
    <row r="4859" spans="1:3" x14ac:dyDescent="0.3">
      <c r="A4859" s="1" t="str">
        <f>"79124012168"</f>
        <v>79124012168</v>
      </c>
      <c r="C4859" s="7">
        <v>1005</v>
      </c>
    </row>
    <row r="4860" spans="1:3" x14ac:dyDescent="0.3">
      <c r="A4860" s="1" t="str">
        <f>"79124211178"</f>
        <v>79124211178</v>
      </c>
      <c r="C4860" s="7">
        <v>1160</v>
      </c>
    </row>
    <row r="4861" spans="1:3" x14ac:dyDescent="0.3">
      <c r="A4861" s="1" t="str">
        <f>"79126311130"</f>
        <v>79126311130</v>
      </c>
      <c r="C4861" s="7">
        <v>1005</v>
      </c>
    </row>
    <row r="4862" spans="1:3" x14ac:dyDescent="0.3">
      <c r="A4862" s="1" t="str">
        <f>"79126311178"</f>
        <v>79126311178</v>
      </c>
      <c r="C4862" s="7">
        <v>1005</v>
      </c>
    </row>
    <row r="4863" spans="1:3" x14ac:dyDescent="0.3">
      <c r="A4863" s="1" t="str">
        <f>"79141611136"</f>
        <v>79141611136</v>
      </c>
      <c r="C4863" s="7">
        <v>620</v>
      </c>
    </row>
    <row r="4864" spans="1:3" x14ac:dyDescent="0.3">
      <c r="A4864" s="1" t="str">
        <f>"79141911148"</f>
        <v>79141911148</v>
      </c>
      <c r="C4864" s="7">
        <v>620</v>
      </c>
    </row>
    <row r="4865" spans="1:3" x14ac:dyDescent="0.3">
      <c r="A4865" s="1" t="str">
        <f>"79142611136"</f>
        <v>79142611136</v>
      </c>
      <c r="C4865" s="7">
        <v>750</v>
      </c>
    </row>
    <row r="4866" spans="1:3" x14ac:dyDescent="0.3">
      <c r="A4866" s="1" t="str">
        <f>"79143511178"</f>
        <v>79143511178</v>
      </c>
      <c r="C4866" s="7">
        <v>705</v>
      </c>
    </row>
    <row r="4867" spans="1:3" x14ac:dyDescent="0.3">
      <c r="A4867" s="1" t="str">
        <f>"79143611178"</f>
        <v>79143611178</v>
      </c>
      <c r="C4867" s="7">
        <v>1140</v>
      </c>
    </row>
    <row r="4868" spans="1:3" x14ac:dyDescent="0.3">
      <c r="A4868" s="1" t="str">
        <f>"79143711172"</f>
        <v>79143711172</v>
      </c>
      <c r="C4868" s="7">
        <v>1605</v>
      </c>
    </row>
    <row r="4869" spans="1:3" x14ac:dyDescent="0.3">
      <c r="A4869" s="1" t="str">
        <f>"79143711178"</f>
        <v>79143711178</v>
      </c>
      <c r="C4869" s="7">
        <v>1495</v>
      </c>
    </row>
    <row r="4870" spans="1:3" x14ac:dyDescent="0.3">
      <c r="A4870" s="1" t="str">
        <f>"79144912105"</f>
        <v>79144912105</v>
      </c>
      <c r="C4870" s="7">
        <v>975</v>
      </c>
    </row>
    <row r="4871" spans="1:3" x14ac:dyDescent="0.3">
      <c r="A4871" s="1" t="str">
        <f>"79144912136"</f>
        <v>79144912136</v>
      </c>
      <c r="C4871" s="7">
        <v>975</v>
      </c>
    </row>
    <row r="4872" spans="1:3" x14ac:dyDescent="0.3">
      <c r="A4872" s="1" t="str">
        <f>"79144912161"</f>
        <v>79144912161</v>
      </c>
      <c r="C4872" s="7">
        <v>2050</v>
      </c>
    </row>
    <row r="4873" spans="1:3" x14ac:dyDescent="0.3">
      <c r="A4873" s="1" t="str">
        <f>"79145511136"</f>
        <v>79145511136</v>
      </c>
      <c r="C4873" s="7">
        <v>840</v>
      </c>
    </row>
    <row r="4874" spans="1:3" x14ac:dyDescent="0.3">
      <c r="A4874" s="1" t="str">
        <f>"79146011172"</f>
        <v>79146011172</v>
      </c>
      <c r="C4874" s="7">
        <v>1045</v>
      </c>
    </row>
    <row r="4875" spans="1:3" x14ac:dyDescent="0.3">
      <c r="A4875" s="1" t="str">
        <f>"79146111178"</f>
        <v>79146111178</v>
      </c>
      <c r="C4875" s="7">
        <v>1840</v>
      </c>
    </row>
    <row r="4876" spans="1:3" x14ac:dyDescent="0.3">
      <c r="A4876" s="1" t="str">
        <f>"79154312172"</f>
        <v>79154312172</v>
      </c>
      <c r="C4876" s="7">
        <v>1070</v>
      </c>
    </row>
    <row r="4877" spans="1:3" x14ac:dyDescent="0.3">
      <c r="A4877" s="1" t="str">
        <f>"79163111130"</f>
        <v>79163111130</v>
      </c>
      <c r="C4877" s="7">
        <v>1710</v>
      </c>
    </row>
    <row r="4878" spans="1:3" x14ac:dyDescent="0.3">
      <c r="A4878" s="1" t="str">
        <f>"79182022236"</f>
        <v>79182022236</v>
      </c>
      <c r="C4878" s="7">
        <v>1270</v>
      </c>
    </row>
    <row r="4879" spans="1:3" x14ac:dyDescent="0.3">
      <c r="A4879" s="1" t="str">
        <f>"79210211178"</f>
        <v>79210211178</v>
      </c>
      <c r="C4879" s="7">
        <v>840</v>
      </c>
    </row>
    <row r="4880" spans="1:3" x14ac:dyDescent="0.3">
      <c r="A4880" s="1" t="str">
        <f>"79211211178"</f>
        <v>79211211178</v>
      </c>
      <c r="C4880" s="7">
        <v>765</v>
      </c>
    </row>
    <row r="4881" spans="1:3" x14ac:dyDescent="0.3">
      <c r="A4881" s="1" t="str">
        <f>"79212211178"</f>
        <v>79212211178</v>
      </c>
      <c r="C4881" s="7">
        <v>1160</v>
      </c>
    </row>
    <row r="4882" spans="1:3" x14ac:dyDescent="0.3">
      <c r="A4882" s="1" t="str">
        <f>"79212811178"</f>
        <v>79212811178</v>
      </c>
      <c r="C4882" s="7">
        <v>880</v>
      </c>
    </row>
    <row r="4883" spans="1:3" x14ac:dyDescent="0.3">
      <c r="A4883" s="1" t="str">
        <f>"79212911178"</f>
        <v>79212911178</v>
      </c>
      <c r="C4883" s="7">
        <v>890</v>
      </c>
    </row>
    <row r="4884" spans="1:3" x14ac:dyDescent="0.3">
      <c r="A4884" s="1" t="str">
        <f>"79215711172"</f>
        <v>79215711172</v>
      </c>
      <c r="C4884" s="7">
        <v>975</v>
      </c>
    </row>
    <row r="4885" spans="1:3" x14ac:dyDescent="0.3">
      <c r="A4885" s="1" t="str">
        <f>"79216711136"</f>
        <v>79216711136</v>
      </c>
      <c r="C4885" s="7">
        <v>895</v>
      </c>
    </row>
    <row r="4886" spans="1:3" x14ac:dyDescent="0.3">
      <c r="A4886" s="1" t="str">
        <f>"79260711130"</f>
        <v>79260711130</v>
      </c>
      <c r="C4886" s="7">
        <v>1045</v>
      </c>
    </row>
    <row r="4887" spans="1:3" x14ac:dyDescent="0.3">
      <c r="A4887" s="1" t="str">
        <f>"79260711136"</f>
        <v>79260711136</v>
      </c>
      <c r="C4887" s="7">
        <v>1010</v>
      </c>
    </row>
    <row r="4888" spans="1:3" x14ac:dyDescent="0.3">
      <c r="A4888" s="1" t="str">
        <f>"79261600072"</f>
        <v>79261600072</v>
      </c>
      <c r="C4888" s="7">
        <v>1195</v>
      </c>
    </row>
    <row r="4889" spans="1:3" x14ac:dyDescent="0.3">
      <c r="A4889" s="1" t="str">
        <f>"79261800072"</f>
        <v>79261800072</v>
      </c>
      <c r="C4889" s="7">
        <v>2025</v>
      </c>
    </row>
    <row r="4890" spans="1:3" x14ac:dyDescent="0.3">
      <c r="A4890" s="1" t="str">
        <f>"79261900072"</f>
        <v>79261900072</v>
      </c>
      <c r="C4890" s="7">
        <v>1195</v>
      </c>
    </row>
    <row r="4891" spans="1:3" x14ac:dyDescent="0.3">
      <c r="A4891" s="1" t="str">
        <f>"79262000072"</f>
        <v>79262000072</v>
      </c>
      <c r="C4891" s="7">
        <v>1485</v>
      </c>
    </row>
    <row r="4892" spans="1:3" x14ac:dyDescent="0.3">
      <c r="A4892" s="1" t="str">
        <f>"79262800072"</f>
        <v>79262800072</v>
      </c>
      <c r="C4892" s="7">
        <v>1575</v>
      </c>
    </row>
    <row r="4893" spans="1:3" x14ac:dyDescent="0.3">
      <c r="A4893" s="1" t="str">
        <f>"79262811130"</f>
        <v>79262811130</v>
      </c>
      <c r="C4893" s="7">
        <v>1575</v>
      </c>
    </row>
    <row r="4894" spans="1:3" x14ac:dyDescent="0.3">
      <c r="A4894" s="1" t="str">
        <f>"79262811178"</f>
        <v>79262811178</v>
      </c>
      <c r="C4894" s="7">
        <v>1575</v>
      </c>
    </row>
    <row r="4895" spans="1:3" x14ac:dyDescent="0.3">
      <c r="A4895" s="1" t="str">
        <f>"79272922230"</f>
        <v>79272922230</v>
      </c>
      <c r="C4895" s="7">
        <v>1340</v>
      </c>
    </row>
    <row r="4896" spans="1:3" x14ac:dyDescent="0.3">
      <c r="A4896" s="1" t="str">
        <f>"79272922278"</f>
        <v>79272922278</v>
      </c>
      <c r="C4896" s="7">
        <v>1340</v>
      </c>
    </row>
    <row r="4897" spans="1:3" x14ac:dyDescent="0.3">
      <c r="A4897" s="1" t="str">
        <f>"79274312136"</f>
        <v>79274312136</v>
      </c>
      <c r="C4897" s="7">
        <v>1155</v>
      </c>
    </row>
    <row r="4898" spans="1:3" x14ac:dyDescent="0.3">
      <c r="A4898" s="1" t="str">
        <f>"79274392178"</f>
        <v>79274392178</v>
      </c>
      <c r="C4898" s="7">
        <v>620</v>
      </c>
    </row>
    <row r="4899" spans="1:3" x14ac:dyDescent="0.3">
      <c r="A4899" s="1" t="str">
        <f>"79290411178"</f>
        <v>79290411178</v>
      </c>
      <c r="C4899" s="7">
        <v>1250</v>
      </c>
    </row>
    <row r="4900" spans="1:3" x14ac:dyDescent="0.3">
      <c r="A4900" s="1" t="str">
        <f>"79290412130"</f>
        <v>79290412130</v>
      </c>
      <c r="C4900" s="7">
        <v>1120</v>
      </c>
    </row>
    <row r="4901" spans="1:3" x14ac:dyDescent="0.3">
      <c r="A4901" s="1" t="str">
        <f>"79290412136"</f>
        <v>79290412136</v>
      </c>
      <c r="C4901" s="7">
        <v>975</v>
      </c>
    </row>
    <row r="4902" spans="1:3" x14ac:dyDescent="0.3">
      <c r="A4902" s="1" t="str">
        <f>"79292812136"</f>
        <v>79292812136</v>
      </c>
      <c r="C4902" s="7">
        <v>990</v>
      </c>
    </row>
    <row r="4903" spans="1:3" x14ac:dyDescent="0.3">
      <c r="A4903" s="1" t="str">
        <f>"79293412136"</f>
        <v>79293412136</v>
      </c>
      <c r="C4903" s="7">
        <v>1340</v>
      </c>
    </row>
    <row r="4904" spans="1:3" x14ac:dyDescent="0.3">
      <c r="A4904" s="1" t="str">
        <f>"79293412178"</f>
        <v>79293412178</v>
      </c>
      <c r="C4904" s="7">
        <v>1340</v>
      </c>
    </row>
    <row r="4905" spans="1:3" x14ac:dyDescent="0.3">
      <c r="A4905" s="1" t="str">
        <f>"79296411136"</f>
        <v>79296411136</v>
      </c>
      <c r="C4905" s="7">
        <v>1340</v>
      </c>
    </row>
    <row r="4906" spans="1:3" x14ac:dyDescent="0.3">
      <c r="A4906" s="1" t="str">
        <f>"79296411147"</f>
        <v>79296411147</v>
      </c>
      <c r="C4906" s="7">
        <v>3830</v>
      </c>
    </row>
    <row r="4907" spans="1:3" x14ac:dyDescent="0.3">
      <c r="A4907" s="1" t="str">
        <f>"79296411178"</f>
        <v>79296411178</v>
      </c>
      <c r="C4907" s="7">
        <v>1340</v>
      </c>
    </row>
    <row r="4908" spans="1:3" x14ac:dyDescent="0.3">
      <c r="A4908" s="1" t="str">
        <f>"79297412136"</f>
        <v>79297412136</v>
      </c>
      <c r="C4908" s="7">
        <v>1140</v>
      </c>
    </row>
    <row r="4909" spans="1:3" x14ac:dyDescent="0.3">
      <c r="A4909" s="1" t="str">
        <f>"79297412178"</f>
        <v>79297412178</v>
      </c>
      <c r="C4909" s="7">
        <v>1140</v>
      </c>
    </row>
    <row r="4910" spans="1:3" x14ac:dyDescent="0.3">
      <c r="A4910" s="1" t="str">
        <f>"79311211230"</f>
        <v>79311211230</v>
      </c>
      <c r="C4910" s="7">
        <v>1590</v>
      </c>
    </row>
    <row r="4911" spans="1:3" x14ac:dyDescent="0.3">
      <c r="A4911" s="1" t="str">
        <f>"79311211243"</f>
        <v>79311211243</v>
      </c>
      <c r="C4911" s="7">
        <v>1590</v>
      </c>
    </row>
    <row r="4912" spans="1:3" x14ac:dyDescent="0.3">
      <c r="A4912" s="1" t="str">
        <f>"79311211263"</f>
        <v>79311211263</v>
      </c>
      <c r="C4912" s="7">
        <v>1590</v>
      </c>
    </row>
    <row r="4913" spans="1:3" x14ac:dyDescent="0.3">
      <c r="A4913" s="1" t="str">
        <f>"79311511178"</f>
        <v>79311511178</v>
      </c>
      <c r="C4913" s="7">
        <v>820</v>
      </c>
    </row>
    <row r="4914" spans="1:3" x14ac:dyDescent="0.3">
      <c r="A4914" s="1" t="str">
        <f>"79312421263"</f>
        <v>79312421263</v>
      </c>
      <c r="C4914" s="7">
        <v>1055</v>
      </c>
    </row>
    <row r="4915" spans="1:3" x14ac:dyDescent="0.3">
      <c r="A4915" s="1" t="str">
        <f>"79318112172"</f>
        <v>79318112172</v>
      </c>
      <c r="C4915" s="7">
        <v>2140</v>
      </c>
    </row>
    <row r="4916" spans="1:3" x14ac:dyDescent="0.3">
      <c r="A4916" s="1" t="str">
        <f>"79320211174"</f>
        <v>79320211174</v>
      </c>
      <c r="C4916" s="7">
        <v>720</v>
      </c>
    </row>
    <row r="4917" spans="1:3" x14ac:dyDescent="0.3">
      <c r="A4917" s="1" t="str">
        <f>"79320211178"</f>
        <v>79320211178</v>
      </c>
      <c r="C4917" s="7">
        <v>550</v>
      </c>
    </row>
    <row r="4918" spans="1:3" x14ac:dyDescent="0.3">
      <c r="A4918" s="1" t="str">
        <f>"79323211136"</f>
        <v>79323211136</v>
      </c>
      <c r="C4918" s="7">
        <v>1635</v>
      </c>
    </row>
    <row r="4919" spans="1:3" x14ac:dyDescent="0.3">
      <c r="A4919" s="1" t="str">
        <f>"79323811178"</f>
        <v>79323811178</v>
      </c>
      <c r="C4919" s="7">
        <v>1095</v>
      </c>
    </row>
    <row r="4920" spans="1:3" x14ac:dyDescent="0.3">
      <c r="A4920" s="1" t="str">
        <f>"79324111178"</f>
        <v>79324111178</v>
      </c>
      <c r="C4920" s="7">
        <v>1050</v>
      </c>
    </row>
    <row r="4921" spans="1:3" x14ac:dyDescent="0.3">
      <c r="A4921" s="1" t="str">
        <f>"79324511136"</f>
        <v>79324511136</v>
      </c>
      <c r="C4921" s="7">
        <v>590</v>
      </c>
    </row>
    <row r="4922" spans="1:3" x14ac:dyDescent="0.3">
      <c r="A4922" s="1" t="str">
        <f>"79325011136"</f>
        <v>79325011136</v>
      </c>
      <c r="C4922" s="7">
        <v>930</v>
      </c>
    </row>
    <row r="4923" spans="1:3" x14ac:dyDescent="0.3">
      <c r="A4923" s="1" t="str">
        <f>"79325011178"</f>
        <v>79325011178</v>
      </c>
      <c r="C4923" s="7">
        <v>930</v>
      </c>
    </row>
    <row r="4924" spans="1:3" x14ac:dyDescent="0.3">
      <c r="A4924" s="1" t="str">
        <f>"79325411148"</f>
        <v>79325411148</v>
      </c>
      <c r="C4924" s="7">
        <v>685</v>
      </c>
    </row>
    <row r="4925" spans="1:3" x14ac:dyDescent="0.3">
      <c r="A4925" s="1" t="str">
        <f>"79326311136"</f>
        <v>79326311136</v>
      </c>
      <c r="C4925" s="7">
        <v>615</v>
      </c>
    </row>
    <row r="4926" spans="1:3" x14ac:dyDescent="0.3">
      <c r="A4926" s="1" t="str">
        <f>"79326412178"</f>
        <v>79326412178</v>
      </c>
      <c r="C4926" s="7">
        <v>1245</v>
      </c>
    </row>
    <row r="4927" spans="1:3" x14ac:dyDescent="0.3">
      <c r="A4927" s="1" t="str">
        <f>"79328211178"</f>
        <v>79328211178</v>
      </c>
      <c r="C4927" s="7">
        <v>1160</v>
      </c>
    </row>
    <row r="4928" spans="1:3" x14ac:dyDescent="0.3">
      <c r="A4928" s="1" t="str">
        <f>"79328611178"</f>
        <v>79328611178</v>
      </c>
      <c r="C4928" s="7">
        <v>615</v>
      </c>
    </row>
    <row r="4929" spans="1:3" x14ac:dyDescent="0.3">
      <c r="A4929" s="1" t="str">
        <f>"79351211230"</f>
        <v>79351211230</v>
      </c>
      <c r="C4929" s="7">
        <v>1200</v>
      </c>
    </row>
    <row r="4930" spans="1:3" x14ac:dyDescent="0.3">
      <c r="A4930" s="1" t="str">
        <f>"79352421230"</f>
        <v>79352421230</v>
      </c>
      <c r="C4930" s="7">
        <v>1100</v>
      </c>
    </row>
    <row r="4931" spans="1:3" x14ac:dyDescent="0.3">
      <c r="A4931" s="1" t="str">
        <f>"79352421263"</f>
        <v>79352421263</v>
      </c>
      <c r="C4931" s="7">
        <v>1255</v>
      </c>
    </row>
    <row r="4932" spans="1:3" x14ac:dyDescent="0.3">
      <c r="A4932" s="1" t="str">
        <f>"79370122205"</f>
        <v>79370122205</v>
      </c>
      <c r="C4932" s="7">
        <v>1945</v>
      </c>
    </row>
    <row r="4933" spans="1:3" x14ac:dyDescent="0.3">
      <c r="A4933" s="1" t="str">
        <f>"79370221236"</f>
        <v>79370221236</v>
      </c>
      <c r="C4933" s="7">
        <v>860</v>
      </c>
    </row>
    <row r="4934" spans="1:3" x14ac:dyDescent="0.3">
      <c r="A4934" s="1" t="str">
        <f>"79382111105"</f>
        <v>79382111105</v>
      </c>
      <c r="C4934" s="7">
        <v>650</v>
      </c>
    </row>
    <row r="4935" spans="1:3" x14ac:dyDescent="0.3">
      <c r="A4935" s="1" t="str">
        <f>"79383811178"</f>
        <v>79383811178</v>
      </c>
      <c r="C4935" s="7">
        <v>675</v>
      </c>
    </row>
    <row r="4936" spans="1:3" x14ac:dyDescent="0.3">
      <c r="A4936" s="1" t="str">
        <f>"79385611178"</f>
        <v>79385611178</v>
      </c>
      <c r="C4936" s="7">
        <v>1090</v>
      </c>
    </row>
    <row r="4937" spans="1:3" x14ac:dyDescent="0.3">
      <c r="A4937" s="1" t="str">
        <f>"793870072"</f>
        <v>793870072</v>
      </c>
      <c r="C4937" s="7">
        <v>1290</v>
      </c>
    </row>
    <row r="4938" spans="1:3" x14ac:dyDescent="0.3">
      <c r="A4938" s="1" t="str">
        <f>"79390211178"</f>
        <v>79390211178</v>
      </c>
      <c r="C4938" s="7">
        <v>880</v>
      </c>
    </row>
    <row r="4939" spans="1:3" x14ac:dyDescent="0.3">
      <c r="A4939" s="1" t="str">
        <f>"79393611178"</f>
        <v>79393611178</v>
      </c>
      <c r="C4939" s="7">
        <v>935</v>
      </c>
    </row>
    <row r="4940" spans="1:3" x14ac:dyDescent="0.3">
      <c r="A4940" s="1" t="str">
        <f>"79395611178"</f>
        <v>79395611178</v>
      </c>
      <c r="C4940" s="7">
        <v>820</v>
      </c>
    </row>
    <row r="4941" spans="1:3" x14ac:dyDescent="0.3">
      <c r="A4941" s="1" t="str">
        <f>"79396111136"</f>
        <v>79396111136</v>
      </c>
      <c r="C4941" s="7">
        <v>830</v>
      </c>
    </row>
    <row r="4942" spans="1:3" x14ac:dyDescent="0.3">
      <c r="A4942" s="1" t="str">
        <f>"79396311136"</f>
        <v>79396311136</v>
      </c>
      <c r="C4942" s="7">
        <v>1040</v>
      </c>
    </row>
    <row r="4943" spans="1:3" x14ac:dyDescent="0.3">
      <c r="A4943" s="1" t="str">
        <f>"79396711136"</f>
        <v>79396711136</v>
      </c>
      <c r="C4943" s="7">
        <v>765</v>
      </c>
    </row>
    <row r="4944" spans="1:3" x14ac:dyDescent="0.3">
      <c r="A4944" s="1" t="str">
        <f>"79401211124"</f>
        <v>79401211124</v>
      </c>
      <c r="C4944" s="7">
        <v>1925</v>
      </c>
    </row>
    <row r="4945" spans="1:3" x14ac:dyDescent="0.3">
      <c r="A4945" s="1" t="str">
        <f>"79403411130"</f>
        <v>79403411130</v>
      </c>
      <c r="C4945" s="7">
        <v>1670</v>
      </c>
    </row>
    <row r="4946" spans="1:3" x14ac:dyDescent="0.3">
      <c r="A4946" s="1" t="str">
        <f>"79403411147"</f>
        <v>79403411147</v>
      </c>
      <c r="C4946" s="7">
        <v>1670</v>
      </c>
    </row>
    <row r="4947" spans="1:3" x14ac:dyDescent="0.3">
      <c r="A4947" s="1" t="str">
        <f>"79404411130"</f>
        <v>79404411130</v>
      </c>
      <c r="C4947" s="7">
        <v>1275</v>
      </c>
    </row>
    <row r="4948" spans="1:3" x14ac:dyDescent="0.3">
      <c r="A4948" s="1" t="str">
        <f>"79404411178"</f>
        <v>79404411178</v>
      </c>
      <c r="C4948" s="7">
        <v>1275</v>
      </c>
    </row>
    <row r="4949" spans="1:3" x14ac:dyDescent="0.3">
      <c r="A4949" s="1" t="str">
        <f>"79405722136"</f>
        <v>79405722136</v>
      </c>
      <c r="C4949" s="7">
        <v>815</v>
      </c>
    </row>
    <row r="4950" spans="1:3" x14ac:dyDescent="0.3">
      <c r="A4950" s="1" t="str">
        <f>"79405722178"</f>
        <v>79405722178</v>
      </c>
      <c r="C4950" s="7">
        <v>855</v>
      </c>
    </row>
    <row r="4951" spans="1:3" x14ac:dyDescent="0.3">
      <c r="A4951" s="1" t="str">
        <f>"79408011168"</f>
        <v>79408011168</v>
      </c>
      <c r="C4951" s="7">
        <v>930</v>
      </c>
    </row>
    <row r="4952" spans="1:3" x14ac:dyDescent="0.3">
      <c r="A4952" s="1" t="str">
        <f>"79408011178"</f>
        <v>79408011178</v>
      </c>
      <c r="C4952" s="7">
        <v>820</v>
      </c>
    </row>
    <row r="4953" spans="1:3" x14ac:dyDescent="0.3">
      <c r="A4953" s="1" t="str">
        <f>"79408100037"</f>
        <v>79408100037</v>
      </c>
      <c r="C4953" s="7">
        <v>940</v>
      </c>
    </row>
    <row r="4954" spans="1:3" x14ac:dyDescent="0.3">
      <c r="A4954" s="1" t="str">
        <f>"79408100042"</f>
        <v>79408100042</v>
      </c>
      <c r="C4954" s="7">
        <v>1310</v>
      </c>
    </row>
    <row r="4955" spans="1:3" x14ac:dyDescent="0.3">
      <c r="A4955" s="1" t="str">
        <f>"79408111136"</f>
        <v>79408111136</v>
      </c>
      <c r="C4955" s="7">
        <v>820</v>
      </c>
    </row>
    <row r="4956" spans="1:3" x14ac:dyDescent="0.3">
      <c r="A4956" s="1" t="str">
        <f>"79408111178"</f>
        <v>79408111178</v>
      </c>
      <c r="C4956" s="7">
        <v>820</v>
      </c>
    </row>
    <row r="4957" spans="1:3" x14ac:dyDescent="0.3">
      <c r="A4957" s="1" t="str">
        <f>"79410222236"</f>
        <v>79410222236</v>
      </c>
      <c r="C4957" s="7">
        <v>1145</v>
      </c>
    </row>
    <row r="4958" spans="1:3" x14ac:dyDescent="0.3">
      <c r="A4958" s="1" t="str">
        <f>"79411572278"</f>
        <v>79411572278</v>
      </c>
      <c r="C4958" s="7">
        <v>1140</v>
      </c>
    </row>
    <row r="4959" spans="1:3" x14ac:dyDescent="0.3">
      <c r="A4959" s="1" t="str">
        <f>"79411811178"</f>
        <v>79411811178</v>
      </c>
      <c r="C4959" s="7">
        <v>1005</v>
      </c>
    </row>
    <row r="4960" spans="1:3" x14ac:dyDescent="0.3">
      <c r="A4960" s="1" t="str">
        <f>"79411912236"</f>
        <v>79411912236</v>
      </c>
      <c r="C4960" s="7">
        <v>1220</v>
      </c>
    </row>
    <row r="4961" spans="1:3" x14ac:dyDescent="0.3">
      <c r="A4961" s="1" t="str">
        <f>"79411912247"</f>
        <v>79411912247</v>
      </c>
      <c r="C4961" s="7">
        <v>1470</v>
      </c>
    </row>
    <row r="4962" spans="1:3" x14ac:dyDescent="0.3">
      <c r="A4962" s="1" t="str">
        <f>"79412212205"</f>
        <v>79412212205</v>
      </c>
      <c r="C4962" s="7">
        <v>1110</v>
      </c>
    </row>
    <row r="4963" spans="1:3" x14ac:dyDescent="0.3">
      <c r="A4963" s="1" t="str">
        <f>"79412212236"</f>
        <v>79412212236</v>
      </c>
      <c r="C4963" s="7">
        <v>990</v>
      </c>
    </row>
    <row r="4964" spans="1:3" x14ac:dyDescent="0.3">
      <c r="A4964" s="1" t="str">
        <f>"79412311130"</f>
        <v>79412311130</v>
      </c>
      <c r="C4964" s="7">
        <v>1160</v>
      </c>
    </row>
    <row r="4965" spans="1:3" x14ac:dyDescent="0.3">
      <c r="A4965" s="1" t="str">
        <f>"79412311142"</f>
        <v>79412311142</v>
      </c>
      <c r="C4965" s="7">
        <v>1675</v>
      </c>
    </row>
    <row r="4966" spans="1:3" x14ac:dyDescent="0.3">
      <c r="A4966" s="1" t="str">
        <f>"79412311178"</f>
        <v>79412311178</v>
      </c>
      <c r="C4966" s="7">
        <v>935</v>
      </c>
    </row>
    <row r="4967" spans="1:3" x14ac:dyDescent="0.3">
      <c r="A4967" s="1" t="str">
        <f>"79413911136"</f>
        <v>79413911136</v>
      </c>
      <c r="C4967" s="7">
        <v>650</v>
      </c>
    </row>
    <row r="4968" spans="1:3" x14ac:dyDescent="0.3">
      <c r="A4968" s="1" t="str">
        <f>"79414711178"</f>
        <v>79414711178</v>
      </c>
      <c r="C4968" s="7">
        <v>1240</v>
      </c>
    </row>
    <row r="4969" spans="1:3" x14ac:dyDescent="0.3">
      <c r="A4969" s="1" t="str">
        <f>"79414811278"</f>
        <v>79414811278</v>
      </c>
      <c r="C4969" s="7">
        <v>1040</v>
      </c>
    </row>
    <row r="4970" spans="1:3" x14ac:dyDescent="0.3">
      <c r="A4970" s="1" t="str">
        <f>"79422511136"</f>
        <v>79422511136</v>
      </c>
      <c r="C4970" s="7">
        <v>515</v>
      </c>
    </row>
    <row r="4971" spans="1:3" x14ac:dyDescent="0.3">
      <c r="A4971" s="1" t="str">
        <f>"79422511178"</f>
        <v>79422511178</v>
      </c>
      <c r="C4971" s="7">
        <v>515</v>
      </c>
    </row>
    <row r="4972" spans="1:3" x14ac:dyDescent="0.3">
      <c r="A4972" s="1" t="str">
        <f>"79422611136"</f>
        <v>79422611136</v>
      </c>
      <c r="C4972" s="7">
        <v>725</v>
      </c>
    </row>
    <row r="4973" spans="1:3" x14ac:dyDescent="0.3">
      <c r="A4973" s="1" t="str">
        <f>"79422611178"</f>
        <v>79422611178</v>
      </c>
      <c r="C4973" s="7">
        <v>725</v>
      </c>
    </row>
    <row r="4974" spans="1:3" x14ac:dyDescent="0.3">
      <c r="A4974" s="1" t="str">
        <f>"79422711178"</f>
        <v>79422711178</v>
      </c>
      <c r="C4974" s="7">
        <v>820</v>
      </c>
    </row>
    <row r="4975" spans="1:3" x14ac:dyDescent="0.3">
      <c r="A4975" s="1" t="str">
        <f>"79424311178"</f>
        <v>79424311178</v>
      </c>
      <c r="C4975" s="7">
        <v>820</v>
      </c>
    </row>
    <row r="4976" spans="1:3" x14ac:dyDescent="0.3">
      <c r="A4976" s="1" t="str">
        <f>"79424811178"</f>
        <v>79424811178</v>
      </c>
      <c r="C4976" s="7">
        <v>700</v>
      </c>
    </row>
    <row r="4977" spans="1:3" x14ac:dyDescent="0.3">
      <c r="A4977" s="1" t="str">
        <f>"79425011120"</f>
        <v>79425011120</v>
      </c>
      <c r="C4977" s="7">
        <v>590</v>
      </c>
    </row>
    <row r="4978" spans="1:3" x14ac:dyDescent="0.3">
      <c r="A4978" s="1" t="str">
        <f>"79425011136"</f>
        <v>79425011136</v>
      </c>
      <c r="C4978" s="7">
        <v>590</v>
      </c>
    </row>
    <row r="4979" spans="1:3" x14ac:dyDescent="0.3">
      <c r="A4979" s="1" t="str">
        <f>"79425011178"</f>
        <v>79425011178</v>
      </c>
      <c r="C4979" s="7">
        <v>590</v>
      </c>
    </row>
    <row r="4980" spans="1:3" x14ac:dyDescent="0.3">
      <c r="A4980" s="1" t="str">
        <f>"79425612178"</f>
        <v>79425612178</v>
      </c>
      <c r="C4980" s="7">
        <v>1010</v>
      </c>
    </row>
    <row r="4981" spans="1:3" x14ac:dyDescent="0.3">
      <c r="A4981" s="1" t="str">
        <f>"79426211178"</f>
        <v>79426211178</v>
      </c>
      <c r="C4981" s="7">
        <v>1160</v>
      </c>
    </row>
    <row r="4982" spans="1:3" x14ac:dyDescent="0.3">
      <c r="A4982" s="1" t="str">
        <f>"79426311178"</f>
        <v>79426311178</v>
      </c>
      <c r="C4982" s="7">
        <v>770</v>
      </c>
    </row>
    <row r="4983" spans="1:3" x14ac:dyDescent="0.3">
      <c r="A4983" s="1" t="str">
        <f>"79426611178"</f>
        <v>79426611178</v>
      </c>
      <c r="C4983" s="7">
        <v>620</v>
      </c>
    </row>
    <row r="4984" spans="1:3" x14ac:dyDescent="0.3">
      <c r="A4984" s="1" t="str">
        <f>"79430811278"</f>
        <v>79430811278</v>
      </c>
      <c r="C4984" s="7">
        <v>765</v>
      </c>
    </row>
    <row r="4985" spans="1:3" x14ac:dyDescent="0.3">
      <c r="A4985" s="1" t="str">
        <f>"79430911230"</f>
        <v>79430911230</v>
      </c>
      <c r="C4985" s="7">
        <v>775</v>
      </c>
    </row>
    <row r="4986" spans="1:3" x14ac:dyDescent="0.3">
      <c r="A4986" s="1" t="str">
        <f>"79430911236"</f>
        <v>79430911236</v>
      </c>
      <c r="C4986" s="7">
        <v>775</v>
      </c>
    </row>
    <row r="4987" spans="1:3" x14ac:dyDescent="0.3">
      <c r="A4987" s="1" t="str">
        <f>"79431411178"</f>
        <v>79431411178</v>
      </c>
      <c r="C4987" s="7">
        <v>515</v>
      </c>
    </row>
    <row r="4988" spans="1:3" x14ac:dyDescent="0.3">
      <c r="A4988" s="1" t="str">
        <f>"79440711178"</f>
        <v>79440711178</v>
      </c>
      <c r="C4988" s="7">
        <v>705</v>
      </c>
    </row>
    <row r="4989" spans="1:3" x14ac:dyDescent="0.3">
      <c r="A4989" s="1" t="str">
        <f>"79442211147"</f>
        <v>79442211147</v>
      </c>
      <c r="C4989" s="7">
        <v>1365</v>
      </c>
    </row>
    <row r="4990" spans="1:3" x14ac:dyDescent="0.3">
      <c r="A4990" s="1" t="str">
        <f>"79442411178"</f>
        <v>79442411178</v>
      </c>
      <c r="C4990" s="7">
        <v>1005</v>
      </c>
    </row>
    <row r="4991" spans="1:3" x14ac:dyDescent="0.3">
      <c r="A4991" s="1" t="str">
        <f>"79442811136"</f>
        <v>79442811136</v>
      </c>
      <c r="C4991" s="7">
        <v>1095</v>
      </c>
    </row>
    <row r="4992" spans="1:3" x14ac:dyDescent="0.3">
      <c r="A4992" s="1" t="str">
        <f>"79443911130"</f>
        <v>79443911130</v>
      </c>
      <c r="C4992" s="7">
        <v>895</v>
      </c>
    </row>
    <row r="4993" spans="1:3" x14ac:dyDescent="0.3">
      <c r="A4993" s="1" t="str">
        <f>"79444211105"</f>
        <v>79444211105</v>
      </c>
      <c r="C4993" s="7">
        <v>950</v>
      </c>
    </row>
    <row r="4994" spans="1:3" x14ac:dyDescent="0.3">
      <c r="A4994" s="1" t="str">
        <f>"79444211136"</f>
        <v>79444211136</v>
      </c>
      <c r="C4994" s="7">
        <v>620</v>
      </c>
    </row>
    <row r="4995" spans="1:3" x14ac:dyDescent="0.3">
      <c r="A4995" s="1" t="str">
        <f>"79444211143"</f>
        <v>79444211143</v>
      </c>
      <c r="C4995" s="7">
        <v>950</v>
      </c>
    </row>
    <row r="4996" spans="1:3" x14ac:dyDescent="0.3">
      <c r="A4996" s="1" t="str">
        <f>"79444511105"</f>
        <v>79444511105</v>
      </c>
      <c r="C4996" s="7">
        <v>1290</v>
      </c>
    </row>
    <row r="4997" spans="1:3" x14ac:dyDescent="0.3">
      <c r="A4997" s="1" t="str">
        <f>"79444511178"</f>
        <v>79444511178</v>
      </c>
      <c r="C4997" s="7">
        <v>830</v>
      </c>
    </row>
    <row r="4998" spans="1:3" x14ac:dyDescent="0.3">
      <c r="A4998" s="1" t="str">
        <f>"79444611136"</f>
        <v>79444611136</v>
      </c>
      <c r="C4998" s="7">
        <v>1365</v>
      </c>
    </row>
    <row r="4999" spans="1:3" x14ac:dyDescent="0.3">
      <c r="A4999" s="1" t="str">
        <f>"79450900072"</f>
        <v>79450900072</v>
      </c>
      <c r="C4999" s="7">
        <v>2135</v>
      </c>
    </row>
    <row r="5000" spans="1:3" x14ac:dyDescent="0.3">
      <c r="A5000" s="1" t="str">
        <f>"79462011178"</f>
        <v>79462011178</v>
      </c>
      <c r="C5000" s="7">
        <v>1160</v>
      </c>
    </row>
    <row r="5001" spans="1:3" x14ac:dyDescent="0.3">
      <c r="A5001" s="1" t="str">
        <f>"79463311178"</f>
        <v>79463311178</v>
      </c>
      <c r="C5001" s="7">
        <v>935</v>
      </c>
    </row>
    <row r="5002" spans="1:3" x14ac:dyDescent="0.3">
      <c r="A5002" s="1" t="str">
        <f>"79463911168"</f>
        <v>79463911168</v>
      </c>
      <c r="C5002" s="7">
        <v>1090</v>
      </c>
    </row>
    <row r="5003" spans="1:3" x14ac:dyDescent="0.3">
      <c r="A5003" s="1" t="str">
        <f>"79463911178"</f>
        <v>79463911178</v>
      </c>
      <c r="C5003" s="7">
        <v>1090</v>
      </c>
    </row>
    <row r="5004" spans="1:3" x14ac:dyDescent="0.3">
      <c r="A5004" s="1" t="str">
        <f>"79473011178"</f>
        <v>79473011178</v>
      </c>
      <c r="C5004" s="7">
        <v>1050</v>
      </c>
    </row>
    <row r="5005" spans="1:3" x14ac:dyDescent="0.3">
      <c r="A5005" s="1" t="str">
        <f>"79473111178"</f>
        <v>79473111178</v>
      </c>
      <c r="C5005" s="7">
        <v>855</v>
      </c>
    </row>
    <row r="5006" spans="1:3" x14ac:dyDescent="0.3">
      <c r="A5006" s="1" t="str">
        <f>"79480421230"</f>
        <v>79480421230</v>
      </c>
      <c r="C5006" s="7">
        <v>1245</v>
      </c>
    </row>
    <row r="5007" spans="1:3" x14ac:dyDescent="0.3">
      <c r="A5007" s="1" t="str">
        <f>"79480522278"</f>
        <v>79480522278</v>
      </c>
      <c r="C5007" s="7">
        <v>2055</v>
      </c>
    </row>
    <row r="5008" spans="1:3" x14ac:dyDescent="0.3">
      <c r="A5008" s="1" t="str">
        <f>"79490611136"</f>
        <v>79490611136</v>
      </c>
      <c r="C5008" s="7">
        <v>1270</v>
      </c>
    </row>
    <row r="5009" spans="1:3" x14ac:dyDescent="0.3">
      <c r="A5009" s="1" t="str">
        <f>"79490611147"</f>
        <v>79490611147</v>
      </c>
      <c r="C5009" s="7">
        <v>1405</v>
      </c>
    </row>
    <row r="5010" spans="1:3" x14ac:dyDescent="0.3">
      <c r="A5010" s="1" t="str">
        <f>"79490655536"</f>
        <v>79490655536</v>
      </c>
      <c r="C5010" s="7">
        <v>1270</v>
      </c>
    </row>
    <row r="5011" spans="1:3" x14ac:dyDescent="0.3">
      <c r="A5011" s="1" t="str">
        <f>"79490711105"</f>
        <v>79490711105</v>
      </c>
      <c r="C5011" s="7">
        <v>1500</v>
      </c>
    </row>
    <row r="5012" spans="1:3" x14ac:dyDescent="0.3">
      <c r="A5012" s="1" t="str">
        <f>"79490911178"</f>
        <v>79490911178</v>
      </c>
      <c r="C5012" s="7">
        <v>1300</v>
      </c>
    </row>
    <row r="5013" spans="1:3" x14ac:dyDescent="0.3">
      <c r="A5013" s="1" t="str">
        <f>"79491511147"</f>
        <v>79491511147</v>
      </c>
      <c r="C5013" s="7">
        <v>1050</v>
      </c>
    </row>
    <row r="5014" spans="1:3" x14ac:dyDescent="0.3">
      <c r="A5014" s="1" t="str">
        <f>"79492611124"</f>
        <v>79492611124</v>
      </c>
      <c r="C5014" s="7">
        <v>1975</v>
      </c>
    </row>
    <row r="5015" spans="1:3" x14ac:dyDescent="0.3">
      <c r="A5015" s="1" t="str">
        <f>"79492611130"</f>
        <v>79492611130</v>
      </c>
      <c r="C5015" s="7">
        <v>1690</v>
      </c>
    </row>
    <row r="5016" spans="1:3" x14ac:dyDescent="0.3">
      <c r="A5016" s="1" t="str">
        <f>"79495211130"</f>
        <v>79495211130</v>
      </c>
      <c r="C5016" s="7">
        <v>1055</v>
      </c>
    </row>
    <row r="5017" spans="1:3" x14ac:dyDescent="0.3">
      <c r="A5017" s="1" t="str">
        <f>"79495612136"</f>
        <v>79495612136</v>
      </c>
      <c r="C5017" s="7">
        <v>1160</v>
      </c>
    </row>
    <row r="5018" spans="1:3" x14ac:dyDescent="0.3">
      <c r="A5018" s="1" t="str">
        <f>"79495612142"</f>
        <v>79495612142</v>
      </c>
      <c r="C5018" s="7">
        <v>1495</v>
      </c>
    </row>
    <row r="5019" spans="1:3" x14ac:dyDescent="0.3">
      <c r="A5019" s="1" t="str">
        <f>"79496011130"</f>
        <v>79496011130</v>
      </c>
      <c r="C5019" s="7">
        <v>745</v>
      </c>
    </row>
    <row r="5020" spans="1:3" x14ac:dyDescent="0.3">
      <c r="A5020" s="1" t="str">
        <f>"79496011136"</f>
        <v>79496011136</v>
      </c>
      <c r="C5020" s="7">
        <v>725</v>
      </c>
    </row>
    <row r="5021" spans="1:3" x14ac:dyDescent="0.3">
      <c r="A5021" s="1" t="str">
        <f>"79496011147"</f>
        <v>79496011147</v>
      </c>
      <c r="C5021" s="7">
        <v>1435</v>
      </c>
    </row>
    <row r="5022" spans="1:3" x14ac:dyDescent="0.3">
      <c r="A5022" s="1" t="str">
        <f>"79498911136"</f>
        <v>79498911136</v>
      </c>
      <c r="C5022" s="7">
        <v>420</v>
      </c>
    </row>
    <row r="5023" spans="1:3" x14ac:dyDescent="0.3">
      <c r="A5023" s="1" t="str">
        <f>"79499011178"</f>
        <v>79499011178</v>
      </c>
      <c r="C5023" s="7">
        <v>1150</v>
      </c>
    </row>
    <row r="5024" spans="1:3" x14ac:dyDescent="0.3">
      <c r="A5024" s="1" t="str">
        <f>"79512511147"</f>
        <v>79512511147</v>
      </c>
      <c r="C5024" s="7">
        <v>1825</v>
      </c>
    </row>
    <row r="5025" spans="1:3" x14ac:dyDescent="0.3">
      <c r="A5025" s="1" t="str">
        <f>"79512703037"</f>
        <v>79512703037</v>
      </c>
      <c r="C5025" s="7">
        <v>3550</v>
      </c>
    </row>
    <row r="5026" spans="1:3" x14ac:dyDescent="0.3">
      <c r="A5026" s="1" t="str">
        <f>"79512711136"</f>
        <v>79512711136</v>
      </c>
      <c r="C5026" s="7">
        <v>1075</v>
      </c>
    </row>
    <row r="5027" spans="1:3" x14ac:dyDescent="0.3">
      <c r="A5027" s="1" t="str">
        <f>"79515511136"</f>
        <v>79515511136</v>
      </c>
      <c r="C5027" s="7">
        <v>505</v>
      </c>
    </row>
    <row r="5028" spans="1:3" x14ac:dyDescent="0.3">
      <c r="A5028" s="1" t="str">
        <f>"79515611172"</f>
        <v>79515611172</v>
      </c>
      <c r="C5028" s="7">
        <v>930</v>
      </c>
    </row>
    <row r="5029" spans="1:3" x14ac:dyDescent="0.3">
      <c r="A5029" s="1" t="str">
        <f>"79515611178"</f>
        <v>79515611178</v>
      </c>
      <c r="C5029" s="7">
        <v>685</v>
      </c>
    </row>
    <row r="5030" spans="1:3" x14ac:dyDescent="0.3">
      <c r="A5030" s="1" t="str">
        <f>"79518611178"</f>
        <v>79518611178</v>
      </c>
      <c r="C5030" s="7">
        <v>705</v>
      </c>
    </row>
    <row r="5031" spans="1:3" x14ac:dyDescent="0.3">
      <c r="A5031" s="1" t="str">
        <f>"79550112230"</f>
        <v>79550112230</v>
      </c>
      <c r="C5031" s="7">
        <v>1095</v>
      </c>
    </row>
    <row r="5032" spans="1:3" x14ac:dyDescent="0.3">
      <c r="A5032" s="1" t="str">
        <f>"79550211124"</f>
        <v>79550211124</v>
      </c>
      <c r="C5032" s="7">
        <v>1560</v>
      </c>
    </row>
    <row r="5033" spans="1:3" x14ac:dyDescent="0.3">
      <c r="A5033" s="1" t="str">
        <f>"79550211136"</f>
        <v>79550211136</v>
      </c>
      <c r="C5033" s="7">
        <v>1385</v>
      </c>
    </row>
    <row r="5034" spans="1:3" x14ac:dyDescent="0.3">
      <c r="A5034" s="1" t="str">
        <f>"79551011124"</f>
        <v>79551011124</v>
      </c>
      <c r="C5034" s="7">
        <v>1340</v>
      </c>
    </row>
    <row r="5035" spans="1:3" x14ac:dyDescent="0.3">
      <c r="A5035" s="1" t="str">
        <f>"79551211124"</f>
        <v>79551211124</v>
      </c>
      <c r="C5035" s="7">
        <v>1385</v>
      </c>
    </row>
    <row r="5036" spans="1:3" x14ac:dyDescent="0.3">
      <c r="A5036" s="1" t="str">
        <f>"79551211147"</f>
        <v>79551211147</v>
      </c>
      <c r="C5036" s="7">
        <v>1510</v>
      </c>
    </row>
    <row r="5037" spans="1:3" x14ac:dyDescent="0.3">
      <c r="A5037" s="1" t="str">
        <f>"79552411130"</f>
        <v>79552411130</v>
      </c>
      <c r="C5037" s="7">
        <v>1200</v>
      </c>
    </row>
    <row r="5038" spans="1:3" x14ac:dyDescent="0.3">
      <c r="A5038" s="1" t="str">
        <f>"79552411178"</f>
        <v>79552411178</v>
      </c>
      <c r="C5038" s="7">
        <v>920</v>
      </c>
    </row>
    <row r="5039" spans="1:3" x14ac:dyDescent="0.3">
      <c r="A5039" s="1" t="str">
        <f>"79552811124"</f>
        <v>79552811124</v>
      </c>
      <c r="C5039" s="7">
        <v>630</v>
      </c>
    </row>
    <row r="5040" spans="1:3" x14ac:dyDescent="0.3">
      <c r="A5040" s="1" t="str">
        <f>"79553811124"</f>
        <v>79553811124</v>
      </c>
      <c r="C5040" s="7">
        <v>1240</v>
      </c>
    </row>
    <row r="5041" spans="1:3" x14ac:dyDescent="0.3">
      <c r="A5041" s="1" t="str">
        <f>"79553811130"</f>
        <v>79553811130</v>
      </c>
      <c r="C5041" s="7">
        <v>1140</v>
      </c>
    </row>
    <row r="5042" spans="1:3" x14ac:dyDescent="0.3">
      <c r="A5042" s="1" t="str">
        <f>"79555800037"</f>
        <v>79555800037</v>
      </c>
      <c r="C5042" s="7">
        <v>3170</v>
      </c>
    </row>
    <row r="5043" spans="1:3" x14ac:dyDescent="0.3">
      <c r="A5043" s="1" t="str">
        <f>"79557711130"</f>
        <v>79557711130</v>
      </c>
      <c r="C5043" s="7">
        <v>955</v>
      </c>
    </row>
    <row r="5044" spans="1:3" x14ac:dyDescent="0.3">
      <c r="A5044" s="1" t="str">
        <f>"79557711136"</f>
        <v>79557711136</v>
      </c>
      <c r="C5044" s="7">
        <v>935</v>
      </c>
    </row>
    <row r="5045" spans="1:3" x14ac:dyDescent="0.3">
      <c r="A5045" s="1" t="str">
        <f>"79557911178"</f>
        <v>79557911178</v>
      </c>
      <c r="C5045" s="7">
        <v>725</v>
      </c>
    </row>
    <row r="5046" spans="1:3" x14ac:dyDescent="0.3">
      <c r="A5046" s="1" t="str">
        <f>"79620211178"</f>
        <v>79620211178</v>
      </c>
      <c r="C5046" s="7">
        <v>1390</v>
      </c>
    </row>
    <row r="5047" spans="1:3" x14ac:dyDescent="0.3">
      <c r="A5047" s="1" t="str">
        <f>"79621211178"</f>
        <v>79621211178</v>
      </c>
      <c r="C5047" s="7">
        <v>655</v>
      </c>
    </row>
    <row r="5048" spans="1:3" x14ac:dyDescent="0.3">
      <c r="A5048" s="1" t="str">
        <f>"79622511178"</f>
        <v>79622511178</v>
      </c>
      <c r="C5048" s="7">
        <v>1050</v>
      </c>
    </row>
    <row r="5049" spans="1:3" x14ac:dyDescent="0.3">
      <c r="A5049" s="1" t="str">
        <f>"79630111178"</f>
        <v>79630111178</v>
      </c>
      <c r="C5049" s="7">
        <v>935</v>
      </c>
    </row>
    <row r="5050" spans="1:3" x14ac:dyDescent="0.3">
      <c r="A5050" s="1" t="str">
        <f>"79630211178"</f>
        <v>79630211178</v>
      </c>
      <c r="C5050" s="7">
        <v>585</v>
      </c>
    </row>
    <row r="5051" spans="1:3" x14ac:dyDescent="0.3">
      <c r="A5051" s="1" t="str">
        <f>"79640211197"</f>
        <v>79640211197</v>
      </c>
      <c r="C5051" s="7">
        <v>790</v>
      </c>
    </row>
    <row r="5052" spans="1:3" x14ac:dyDescent="0.3">
      <c r="A5052" s="1" t="str">
        <f>"79642411124"</f>
        <v>79642411124</v>
      </c>
      <c r="C5052" s="7">
        <v>820</v>
      </c>
    </row>
    <row r="5053" spans="1:3" x14ac:dyDescent="0.3">
      <c r="A5053" s="1" t="str">
        <f>"79642511779"</f>
        <v>79642511779</v>
      </c>
      <c r="C5053" s="7">
        <v>935</v>
      </c>
    </row>
    <row r="5054" spans="1:3" x14ac:dyDescent="0.3">
      <c r="A5054" s="1" t="str">
        <f>"79642611179"</f>
        <v>79642611179</v>
      </c>
      <c r="C5054" s="7">
        <v>1005</v>
      </c>
    </row>
    <row r="5055" spans="1:3" x14ac:dyDescent="0.3">
      <c r="A5055" s="1" t="str">
        <f>"79643011179"</f>
        <v>79643011179</v>
      </c>
      <c r="C5055" s="7">
        <v>985</v>
      </c>
    </row>
    <row r="5056" spans="1:3" x14ac:dyDescent="0.3">
      <c r="A5056" s="1" t="str">
        <f>"79643211179"</f>
        <v>79643211179</v>
      </c>
      <c r="C5056" s="7">
        <v>1385</v>
      </c>
    </row>
    <row r="5057" spans="1:3" x14ac:dyDescent="0.3">
      <c r="A5057" s="1" t="str">
        <f>"79643411179"</f>
        <v>79643411179</v>
      </c>
      <c r="C5057" s="7">
        <v>705</v>
      </c>
    </row>
    <row r="5058" spans="1:3" x14ac:dyDescent="0.3">
      <c r="A5058" s="1" t="str">
        <f>"79643811172"</f>
        <v>79643811172</v>
      </c>
      <c r="C5058" s="7">
        <v>1115</v>
      </c>
    </row>
    <row r="5059" spans="1:3" x14ac:dyDescent="0.3">
      <c r="A5059" s="1" t="str">
        <f>"79644411779"</f>
        <v>79644411779</v>
      </c>
      <c r="C5059" s="7">
        <v>935</v>
      </c>
    </row>
    <row r="5060" spans="1:3" x14ac:dyDescent="0.3">
      <c r="A5060" s="1" t="str">
        <f>"79644911178"</f>
        <v>79644911178</v>
      </c>
      <c r="C5060" s="7">
        <v>725</v>
      </c>
    </row>
    <row r="5061" spans="1:3" x14ac:dyDescent="0.3">
      <c r="A5061" s="1" t="str">
        <f>"79644911179"</f>
        <v>79644911179</v>
      </c>
      <c r="C5061" s="7">
        <v>830</v>
      </c>
    </row>
    <row r="5062" spans="1:3" x14ac:dyDescent="0.3">
      <c r="A5062" s="1" t="str">
        <f>"79646711179"</f>
        <v>79646711179</v>
      </c>
      <c r="C5062" s="7">
        <v>655</v>
      </c>
    </row>
    <row r="5063" spans="1:3" x14ac:dyDescent="0.3">
      <c r="A5063" s="1" t="str">
        <f>"79648811178"</f>
        <v>79648811178</v>
      </c>
      <c r="C5063" s="7">
        <v>705</v>
      </c>
    </row>
    <row r="5064" spans="1:3" x14ac:dyDescent="0.3">
      <c r="A5064" s="1" t="str">
        <f>"79662211197"</f>
        <v>79662211197</v>
      </c>
      <c r="C5064" s="7">
        <v>875</v>
      </c>
    </row>
    <row r="5065" spans="1:3" x14ac:dyDescent="0.3">
      <c r="A5065" s="1" t="str">
        <f>"79662611178"</f>
        <v>79662611178</v>
      </c>
      <c r="C5065" s="7">
        <v>750</v>
      </c>
    </row>
    <row r="5066" spans="1:3" x14ac:dyDescent="0.3">
      <c r="A5066" s="1" t="str">
        <f>"79663111136"</f>
        <v>79663111136</v>
      </c>
      <c r="C5066" s="7">
        <v>750</v>
      </c>
    </row>
    <row r="5067" spans="1:3" x14ac:dyDescent="0.3">
      <c r="A5067" s="1" t="str">
        <f>"79663111179"</f>
        <v>79663111179</v>
      </c>
      <c r="C5067" s="7">
        <v>885</v>
      </c>
    </row>
    <row r="5068" spans="1:3" x14ac:dyDescent="0.3">
      <c r="A5068" s="1" t="str">
        <f>"79663111197"</f>
        <v>79663111197</v>
      </c>
      <c r="C5068" s="7">
        <v>885</v>
      </c>
    </row>
    <row r="5069" spans="1:3" x14ac:dyDescent="0.3">
      <c r="A5069" s="1" t="str">
        <f>"79663411179"</f>
        <v>79663411179</v>
      </c>
      <c r="C5069" s="7">
        <v>1195</v>
      </c>
    </row>
    <row r="5070" spans="1:3" x14ac:dyDescent="0.3">
      <c r="A5070" s="1" t="str">
        <f>"79663411197"</f>
        <v>79663411197</v>
      </c>
      <c r="C5070" s="7">
        <v>1195</v>
      </c>
    </row>
    <row r="5071" spans="1:3" x14ac:dyDescent="0.3">
      <c r="A5071" s="1" t="str">
        <f>"79665211179"</f>
        <v>79665211179</v>
      </c>
      <c r="C5071" s="7">
        <v>875</v>
      </c>
    </row>
    <row r="5072" spans="1:3" x14ac:dyDescent="0.3">
      <c r="A5072" s="1" t="str">
        <f>"79665311178"</f>
        <v>79665311178</v>
      </c>
      <c r="C5072" s="7">
        <v>705</v>
      </c>
    </row>
    <row r="5073" spans="1:3" x14ac:dyDescent="0.3">
      <c r="A5073" s="1" t="str">
        <f>"79665611179"</f>
        <v>79665611179</v>
      </c>
      <c r="C5073" s="7">
        <v>805</v>
      </c>
    </row>
    <row r="5074" spans="1:3" x14ac:dyDescent="0.3">
      <c r="A5074" s="1" t="str">
        <f>"79665811178"</f>
        <v>79665811178</v>
      </c>
      <c r="C5074" s="7">
        <v>765</v>
      </c>
    </row>
    <row r="5075" spans="1:3" x14ac:dyDescent="0.3">
      <c r="A5075" s="1" t="str">
        <f>"79665811179"</f>
        <v>79665811179</v>
      </c>
      <c r="C5075" s="7">
        <v>940</v>
      </c>
    </row>
    <row r="5076" spans="1:3" x14ac:dyDescent="0.3">
      <c r="A5076" s="1" t="str">
        <f>"79665811197"</f>
        <v>79665811197</v>
      </c>
      <c r="C5076" s="7">
        <v>940</v>
      </c>
    </row>
    <row r="5077" spans="1:3" x14ac:dyDescent="0.3">
      <c r="A5077" s="1" t="str">
        <f>"79667911197"</f>
        <v>79667911197</v>
      </c>
      <c r="C5077" s="7">
        <v>725</v>
      </c>
    </row>
    <row r="5078" spans="1:3" x14ac:dyDescent="0.3">
      <c r="A5078" s="1" t="str">
        <f>"79668011179"</f>
        <v>79668011179</v>
      </c>
      <c r="C5078" s="7">
        <v>820</v>
      </c>
    </row>
    <row r="5079" spans="1:3" x14ac:dyDescent="0.3">
      <c r="A5079" s="1" t="str">
        <f>"79668811179"</f>
        <v>79668811179</v>
      </c>
      <c r="C5079" s="7">
        <v>895</v>
      </c>
    </row>
    <row r="5080" spans="1:3" x14ac:dyDescent="0.3">
      <c r="A5080" s="1" t="str">
        <f>"79669611179"</f>
        <v>79669611179</v>
      </c>
      <c r="C5080" s="7">
        <v>420</v>
      </c>
    </row>
    <row r="5081" spans="1:3" x14ac:dyDescent="0.3">
      <c r="A5081" s="1" t="str">
        <f>"79669611197"</f>
        <v>79669611197</v>
      </c>
      <c r="C5081" s="7">
        <v>650</v>
      </c>
    </row>
    <row r="5082" spans="1:3" x14ac:dyDescent="0.3">
      <c r="A5082" s="1" t="str">
        <f>"79670512136"</f>
        <v>79670512136</v>
      </c>
      <c r="C5082" s="7">
        <v>880</v>
      </c>
    </row>
    <row r="5083" spans="1:3" x14ac:dyDescent="0.3">
      <c r="A5083" s="1" t="str">
        <f>"79670922205"</f>
        <v>79670922205</v>
      </c>
      <c r="C5083" s="7">
        <v>1340</v>
      </c>
    </row>
    <row r="5084" spans="1:3" x14ac:dyDescent="0.3">
      <c r="A5084" s="1" t="str">
        <f>"79671911147"</f>
        <v>79671911147</v>
      </c>
      <c r="C5084" s="7">
        <v>1730</v>
      </c>
    </row>
    <row r="5085" spans="1:3" x14ac:dyDescent="0.3">
      <c r="A5085" s="1" t="str">
        <f>"79672611130"</f>
        <v>79672611130</v>
      </c>
      <c r="C5085" s="7">
        <v>880</v>
      </c>
    </row>
    <row r="5086" spans="1:3" x14ac:dyDescent="0.3">
      <c r="A5086" s="1" t="str">
        <f>"79672711178"</f>
        <v>79672711178</v>
      </c>
      <c r="C5086" s="7">
        <v>770</v>
      </c>
    </row>
    <row r="5087" spans="1:3" x14ac:dyDescent="0.3">
      <c r="A5087" s="1" t="str">
        <f>"79673111136"</f>
        <v>79673111136</v>
      </c>
      <c r="C5087" s="7">
        <v>935</v>
      </c>
    </row>
    <row r="5088" spans="1:3" x14ac:dyDescent="0.3">
      <c r="A5088" s="1" t="str">
        <f>"79676511147"</f>
        <v>79676511147</v>
      </c>
      <c r="C5088" s="7">
        <v>1190</v>
      </c>
    </row>
    <row r="5089" spans="1:3" x14ac:dyDescent="0.3">
      <c r="A5089" s="1" t="str">
        <f>"79677311136"</f>
        <v>79677311136</v>
      </c>
      <c r="C5089" s="7">
        <v>580</v>
      </c>
    </row>
    <row r="5090" spans="1:3" x14ac:dyDescent="0.3">
      <c r="A5090" s="1" t="str">
        <f>"79677311147"</f>
        <v>79677311147</v>
      </c>
      <c r="C5090" s="7">
        <v>1140</v>
      </c>
    </row>
    <row r="5091" spans="1:3" x14ac:dyDescent="0.3">
      <c r="A5091" s="1" t="str">
        <f>"79677411136"</f>
        <v>79677411136</v>
      </c>
      <c r="C5091" s="7">
        <v>865</v>
      </c>
    </row>
    <row r="5092" spans="1:3" x14ac:dyDescent="0.3">
      <c r="A5092" s="1" t="str">
        <f>"79677611178"</f>
        <v>79677611178</v>
      </c>
      <c r="C5092" s="7">
        <v>765</v>
      </c>
    </row>
    <row r="5093" spans="1:3" x14ac:dyDescent="0.3">
      <c r="A5093" s="1" t="str">
        <f>"79677711105"</f>
        <v>79677711105</v>
      </c>
      <c r="C5093" s="7">
        <v>1340</v>
      </c>
    </row>
    <row r="5094" spans="1:3" x14ac:dyDescent="0.3">
      <c r="A5094" s="1" t="str">
        <f>"79677711147"</f>
        <v>79677711147</v>
      </c>
      <c r="C5094" s="7">
        <v>1340</v>
      </c>
    </row>
    <row r="5095" spans="1:3" x14ac:dyDescent="0.3">
      <c r="A5095" s="1" t="str">
        <f>"79678411178"</f>
        <v>79678411178</v>
      </c>
      <c r="C5095" s="7">
        <v>490</v>
      </c>
    </row>
    <row r="5096" spans="1:3" x14ac:dyDescent="0.3">
      <c r="A5096" s="1" t="str">
        <f>"79679112178"</f>
        <v>79679112178</v>
      </c>
      <c r="C5096" s="7">
        <v>995</v>
      </c>
    </row>
    <row r="5097" spans="1:3" x14ac:dyDescent="0.3">
      <c r="A5097" s="1" t="str">
        <f>"79679112205"</f>
        <v>79679112205</v>
      </c>
      <c r="C5097" s="7">
        <v>1180</v>
      </c>
    </row>
    <row r="5098" spans="1:3" x14ac:dyDescent="0.3">
      <c r="A5098" s="1" t="str">
        <f>"79679911147"</f>
        <v>79679911147</v>
      </c>
      <c r="C5098" s="7">
        <v>1720</v>
      </c>
    </row>
    <row r="5099" spans="1:3" x14ac:dyDescent="0.3">
      <c r="A5099" s="1" t="str">
        <f>"79681111105"</f>
        <v>79681111105</v>
      </c>
      <c r="C5099" s="7">
        <v>1020</v>
      </c>
    </row>
    <row r="5100" spans="1:3" x14ac:dyDescent="0.3">
      <c r="A5100" s="1" t="str">
        <f>"79741311124"</f>
        <v>79741311124</v>
      </c>
      <c r="C5100" s="7">
        <v>2050</v>
      </c>
    </row>
    <row r="5101" spans="1:3" x14ac:dyDescent="0.3">
      <c r="A5101" s="1" t="str">
        <f>"79743211124"</f>
        <v>79743211124</v>
      </c>
      <c r="C5101" s="7">
        <v>1325</v>
      </c>
    </row>
    <row r="5102" spans="1:3" x14ac:dyDescent="0.3">
      <c r="A5102" s="1" t="str">
        <f>"79760511178"</f>
        <v>79760511178</v>
      </c>
      <c r="C5102" s="7">
        <v>1050</v>
      </c>
    </row>
    <row r="5103" spans="1:3" x14ac:dyDescent="0.3">
      <c r="A5103" s="1" t="str">
        <f>"79781711178"</f>
        <v>79781711178</v>
      </c>
      <c r="C5103" s="7">
        <v>1120</v>
      </c>
    </row>
    <row r="5104" spans="1:3" x14ac:dyDescent="0.3">
      <c r="A5104" s="1" t="str">
        <f>"79782311178"</f>
        <v>79782311178</v>
      </c>
      <c r="C5104" s="7">
        <v>1300</v>
      </c>
    </row>
    <row r="5105" spans="1:3" x14ac:dyDescent="0.3">
      <c r="A5105" s="1" t="str">
        <f>"79783011178"</f>
        <v>79783011178</v>
      </c>
      <c r="C5105" s="7">
        <v>1090</v>
      </c>
    </row>
    <row r="5106" spans="1:3" x14ac:dyDescent="0.3">
      <c r="A5106" s="1" t="str">
        <f>"80273824247"</f>
        <v>80273824247</v>
      </c>
      <c r="C5106" s="7">
        <v>4015</v>
      </c>
    </row>
    <row r="5107" spans="1:3" x14ac:dyDescent="0.3">
      <c r="A5107" s="1" t="str">
        <f>"80370434798"</f>
        <v>80370434798</v>
      </c>
      <c r="C5107" s="7">
        <v>3750</v>
      </c>
    </row>
    <row r="5108" spans="1:3" x14ac:dyDescent="0.3">
      <c r="A5108" s="1" t="str">
        <f>"80671724247"</f>
        <v>80671724247</v>
      </c>
      <c r="C5108" s="7">
        <v>4690</v>
      </c>
    </row>
    <row r="5109" spans="1:3" x14ac:dyDescent="0.3">
      <c r="A5109" s="1" t="str">
        <f>"81110801105"</f>
        <v>81110801105</v>
      </c>
      <c r="C5109" s="7">
        <v>14550</v>
      </c>
    </row>
    <row r="5110" spans="1:3" x14ac:dyDescent="0.3">
      <c r="A5110" s="1" t="str">
        <f>"81118011305"</f>
        <v>81118011305</v>
      </c>
      <c r="C5110" s="7">
        <v>13450</v>
      </c>
    </row>
    <row r="5111" spans="1:3" x14ac:dyDescent="0.3">
      <c r="A5111" s="1" t="str">
        <f>"81426406247"</f>
        <v>81426406247</v>
      </c>
      <c r="C5111" s="7">
        <v>9750</v>
      </c>
    </row>
    <row r="5112" spans="1:3" x14ac:dyDescent="0.3">
      <c r="A5112" s="1" t="str">
        <f>"81562016005"</f>
        <v>81562016005</v>
      </c>
      <c r="C5112" s="7">
        <v>3140</v>
      </c>
    </row>
    <row r="5113" spans="1:3" x14ac:dyDescent="0.3">
      <c r="A5113" s="1" t="str">
        <f>"81562016025"</f>
        <v>81562016025</v>
      </c>
      <c r="C5113" s="7">
        <v>3435</v>
      </c>
    </row>
    <row r="5114" spans="1:3" x14ac:dyDescent="0.3">
      <c r="A5114" s="1" t="str">
        <f>"81658009305"</f>
        <v>81658009305</v>
      </c>
      <c r="C5114" s="7">
        <v>7850</v>
      </c>
    </row>
    <row r="5115" spans="1:3" x14ac:dyDescent="0.3">
      <c r="A5115" s="1" t="str">
        <f>"81758009305"</f>
        <v>81758009305</v>
      </c>
      <c r="C5115" s="7">
        <v>8640</v>
      </c>
    </row>
    <row r="5116" spans="1:3" x14ac:dyDescent="0.3">
      <c r="A5116" s="1" t="str">
        <f>"81758011305"</f>
        <v>81758011305</v>
      </c>
      <c r="C5116" s="7">
        <v>10840</v>
      </c>
    </row>
    <row r="5117" spans="1:3" x14ac:dyDescent="0.3">
      <c r="A5117" s="1" t="str">
        <f>"81808009305"</f>
        <v>81808009305</v>
      </c>
      <c r="C5117" s="7">
        <v>7300</v>
      </c>
    </row>
    <row r="5118" spans="1:3" x14ac:dyDescent="0.3">
      <c r="A5118" s="1" t="str">
        <f>"81858009305"</f>
        <v>81858009305</v>
      </c>
      <c r="C5118" s="7">
        <v>7650</v>
      </c>
    </row>
    <row r="5119" spans="1:3" x14ac:dyDescent="0.3">
      <c r="A5119" s="1" t="str">
        <f>"81858014005"</f>
        <v>81858014005</v>
      </c>
      <c r="C5119" s="7">
        <v>10490</v>
      </c>
    </row>
    <row r="5120" spans="1:3" x14ac:dyDescent="0.3">
      <c r="A5120" s="1" t="str">
        <f>"81945414054"</f>
        <v>81945414054</v>
      </c>
      <c r="C5120" s="7">
        <v>9855</v>
      </c>
    </row>
    <row r="5121" spans="1:3" x14ac:dyDescent="0.3">
      <c r="A5121" s="1" t="str">
        <f>"81958011505"</f>
        <v>81958011505</v>
      </c>
      <c r="C5121" s="7">
        <v>10940</v>
      </c>
    </row>
    <row r="5122" spans="1:3" x14ac:dyDescent="0.3">
      <c r="A5122" s="1" t="str">
        <f>"82760970047"</f>
        <v>82760970047</v>
      </c>
      <c r="C5122" s="7">
        <v>42000</v>
      </c>
    </row>
    <row r="5123" spans="1:3" x14ac:dyDescent="0.3">
      <c r="A5123" s="1" t="str">
        <f>"84103816021"</f>
        <v>84103816021</v>
      </c>
      <c r="C5123" s="7">
        <v>8745</v>
      </c>
    </row>
    <row r="5124" spans="1:3" x14ac:dyDescent="0.3">
      <c r="A5124" s="1" t="str">
        <f>"84105511621"</f>
        <v>84105511621</v>
      </c>
      <c r="C5124" s="7">
        <v>17550</v>
      </c>
    </row>
    <row r="5125" spans="1:3" x14ac:dyDescent="0.3">
      <c r="A5125" s="1" t="str">
        <f>"84105801021"</f>
        <v>84105801021</v>
      </c>
      <c r="C5125" s="7">
        <v>13550</v>
      </c>
    </row>
    <row r="5126" spans="1:3" x14ac:dyDescent="0.3">
      <c r="A5126" s="1" t="str">
        <f>"84105801421"</f>
        <v>84105801421</v>
      </c>
      <c r="C5126" s="7">
        <v>17915</v>
      </c>
    </row>
    <row r="5127" spans="1:3" x14ac:dyDescent="0.3">
      <c r="A5127" s="1" t="str">
        <f>"84105801621"</f>
        <v>84105801621</v>
      </c>
      <c r="C5127" s="7">
        <v>17530</v>
      </c>
    </row>
    <row r="5128" spans="1:3" x14ac:dyDescent="0.3">
      <c r="A5128" s="1" t="str">
        <f>"84105801654"</f>
        <v>84105801654</v>
      </c>
      <c r="C5128" s="7">
        <v>18700</v>
      </c>
    </row>
    <row r="5129" spans="1:3" x14ac:dyDescent="0.3">
      <c r="A5129" s="1" t="str">
        <f>"84108010021"</f>
        <v>84108010021</v>
      </c>
      <c r="C5129" s="7">
        <v>12720</v>
      </c>
    </row>
    <row r="5130" spans="1:3" x14ac:dyDescent="0.3">
      <c r="A5130" s="1" t="str">
        <f>"84108010054"</f>
        <v>84108010054</v>
      </c>
      <c r="C5130" s="7">
        <v>12720</v>
      </c>
    </row>
    <row r="5131" spans="1:3" x14ac:dyDescent="0.3">
      <c r="A5131" s="1" t="str">
        <f>"84108014021"</f>
        <v>84108014021</v>
      </c>
      <c r="C5131" s="7">
        <v>14360</v>
      </c>
    </row>
    <row r="5132" spans="1:3" x14ac:dyDescent="0.3">
      <c r="A5132" s="1" t="str">
        <f>"84108014054"</f>
        <v>84108014054</v>
      </c>
      <c r="C5132" s="7">
        <v>16110</v>
      </c>
    </row>
    <row r="5133" spans="1:3" x14ac:dyDescent="0.3">
      <c r="A5133" s="1" t="str">
        <f>"84108016021"</f>
        <v>84108016021</v>
      </c>
      <c r="C5133" s="7">
        <v>16550</v>
      </c>
    </row>
    <row r="5134" spans="1:3" x14ac:dyDescent="0.3">
      <c r="A5134" s="1" t="str">
        <f>"84108016054"</f>
        <v>84108016054</v>
      </c>
      <c r="C5134" s="7">
        <v>16550</v>
      </c>
    </row>
    <row r="5135" spans="1:3" x14ac:dyDescent="0.3">
      <c r="A5135" s="1" t="str">
        <f>"84110741121"</f>
        <v>84110741121</v>
      </c>
      <c r="C5135" s="7">
        <v>14950</v>
      </c>
    </row>
    <row r="5136" spans="1:3" x14ac:dyDescent="0.3">
      <c r="A5136" s="1" t="str">
        <f>"84115801405"</f>
        <v>84115801405</v>
      </c>
      <c r="C5136" s="7">
        <v>15550</v>
      </c>
    </row>
    <row r="5137" spans="1:3" x14ac:dyDescent="0.3">
      <c r="A5137" s="1" t="str">
        <f>"84115801421"</f>
        <v>84115801421</v>
      </c>
      <c r="C5137" s="7">
        <v>17170</v>
      </c>
    </row>
    <row r="5138" spans="1:3" x14ac:dyDescent="0.3">
      <c r="A5138" s="1" t="str">
        <f>"84117671621"</f>
        <v>84117671621</v>
      </c>
      <c r="C5138" s="7">
        <v>17215</v>
      </c>
    </row>
    <row r="5139" spans="1:3" x14ac:dyDescent="0.3">
      <c r="A5139" s="1" t="str">
        <f>"84118010021"</f>
        <v>84118010021</v>
      </c>
      <c r="C5139" s="7">
        <v>12230</v>
      </c>
    </row>
    <row r="5140" spans="1:3" x14ac:dyDescent="0.3">
      <c r="A5140" s="1" t="str">
        <f>"84118014021"</f>
        <v>84118014021</v>
      </c>
      <c r="C5140" s="7">
        <v>16990</v>
      </c>
    </row>
    <row r="5141" spans="1:3" x14ac:dyDescent="0.3">
      <c r="A5141" s="1" t="str">
        <f>"84123601447"</f>
        <v>84123601447</v>
      </c>
      <c r="C5141" s="7">
        <v>24590</v>
      </c>
    </row>
    <row r="5142" spans="1:3" x14ac:dyDescent="0.3">
      <c r="A5142" s="1" t="str">
        <f>"84123641447"</f>
        <v>84123641447</v>
      </c>
      <c r="C5142" s="7">
        <v>19550</v>
      </c>
    </row>
    <row r="5143" spans="1:3" x14ac:dyDescent="0.3">
      <c r="A5143" s="1" t="str">
        <f>"84128010054"</f>
        <v>84128010054</v>
      </c>
      <c r="C5143" s="7">
        <v>10600</v>
      </c>
    </row>
    <row r="5144" spans="1:3" x14ac:dyDescent="0.3">
      <c r="A5144" s="1" t="str">
        <f>"84128014021"</f>
        <v>84128014021</v>
      </c>
      <c r="C5144" s="7">
        <v>16500</v>
      </c>
    </row>
    <row r="5145" spans="1:3" x14ac:dyDescent="0.3">
      <c r="A5145" s="1" t="str">
        <f>"84136481621"</f>
        <v>84136481621</v>
      </c>
      <c r="C5145" s="7">
        <v>16250</v>
      </c>
    </row>
    <row r="5146" spans="1:3" x14ac:dyDescent="0.3">
      <c r="A5146" s="1" t="str">
        <f>"84148861121"</f>
        <v>84148861121</v>
      </c>
      <c r="C5146" s="7">
        <v>29265</v>
      </c>
    </row>
    <row r="5147" spans="1:3" x14ac:dyDescent="0.3">
      <c r="A5147" s="1" t="str">
        <f>"84150831621"</f>
        <v>84150831621</v>
      </c>
      <c r="C5147" s="7">
        <v>33465</v>
      </c>
    </row>
    <row r="5148" spans="1:3" x14ac:dyDescent="0.3">
      <c r="A5148" s="1" t="str">
        <f>"84275104525"</f>
        <v>84275104525</v>
      </c>
      <c r="C5148" s="7">
        <v>3920</v>
      </c>
    </row>
    <row r="5149" spans="1:3" x14ac:dyDescent="0.3">
      <c r="A5149" s="1" t="str">
        <f>"84303006054"</f>
        <v>84303006054</v>
      </c>
      <c r="C5149" s="7">
        <v>3020</v>
      </c>
    </row>
    <row r="5150" spans="1:3" x14ac:dyDescent="0.3">
      <c r="A5150" s="1" t="str">
        <f>"84343010047"</f>
        <v>84343010047</v>
      </c>
      <c r="C5150" s="7">
        <v>5245</v>
      </c>
    </row>
    <row r="5151" spans="1:3" x14ac:dyDescent="0.3">
      <c r="A5151" s="1" t="str">
        <f>"84358005054"</f>
        <v>84358005054</v>
      </c>
      <c r="C5151" s="7">
        <v>2650</v>
      </c>
    </row>
    <row r="5152" spans="1:3" x14ac:dyDescent="0.3">
      <c r="A5152" s="1" t="str">
        <f>"84404005021"</f>
        <v>84404005021</v>
      </c>
      <c r="C5152" s="7">
        <v>3010</v>
      </c>
    </row>
    <row r="5153" spans="1:3" x14ac:dyDescent="0.3">
      <c r="A5153" s="1" t="str">
        <f>"84404005054"</f>
        <v>84404005054</v>
      </c>
      <c r="C5153" s="7">
        <v>1590</v>
      </c>
    </row>
    <row r="5154" spans="1:3" x14ac:dyDescent="0.3">
      <c r="A5154" s="1" t="str">
        <f>"84404006321"</f>
        <v>84404006321</v>
      </c>
      <c r="C5154" s="7">
        <v>4850</v>
      </c>
    </row>
    <row r="5155" spans="1:3" x14ac:dyDescent="0.3">
      <c r="A5155" s="1" t="str">
        <f>"84404007054"</f>
        <v>84404007054</v>
      </c>
      <c r="C5155" s="7">
        <v>2055</v>
      </c>
    </row>
    <row r="5156" spans="1:3" x14ac:dyDescent="0.3">
      <c r="A5156" s="1" t="str">
        <f>"84405205021"</f>
        <v>84405205021</v>
      </c>
      <c r="C5156" s="7">
        <v>3330</v>
      </c>
    </row>
    <row r="5157" spans="1:3" x14ac:dyDescent="0.3">
      <c r="A5157" s="1" t="str">
        <f>"84408005054"</f>
        <v>84408005054</v>
      </c>
      <c r="C5157" s="7">
        <v>2300</v>
      </c>
    </row>
    <row r="5158" spans="1:3" x14ac:dyDescent="0.3">
      <c r="A5158" s="1" t="str">
        <f>"84434408005"</f>
        <v>84434408005</v>
      </c>
      <c r="C5158" s="7">
        <v>2240</v>
      </c>
    </row>
    <row r="5159" spans="1:3" x14ac:dyDescent="0.3">
      <c r="A5159" s="1" t="str">
        <f>"84458005005"</f>
        <v>84458005005</v>
      </c>
      <c r="C5159" s="7">
        <v>3740</v>
      </c>
    </row>
    <row r="5160" spans="1:3" x14ac:dyDescent="0.3">
      <c r="A5160" s="1" t="str">
        <f>"84505005021"</f>
        <v>84505005021</v>
      </c>
      <c r="C5160" s="7">
        <v>3430</v>
      </c>
    </row>
    <row r="5161" spans="1:3" x14ac:dyDescent="0.3">
      <c r="A5161" s="1" t="str">
        <f>"84505006021"</f>
        <v>84505006021</v>
      </c>
      <c r="C5161" s="7">
        <v>6350</v>
      </c>
    </row>
    <row r="5162" spans="1:3" x14ac:dyDescent="0.3">
      <c r="A5162" s="1" t="str">
        <f>"84505009305"</f>
        <v>84505009305</v>
      </c>
      <c r="C5162" s="7">
        <v>4240</v>
      </c>
    </row>
    <row r="5163" spans="1:3" x14ac:dyDescent="0.3">
      <c r="A5163" s="1" t="str">
        <f>"84505010054"</f>
        <v>84505010054</v>
      </c>
      <c r="C5163" s="7">
        <v>3640</v>
      </c>
    </row>
    <row r="5164" spans="1:3" x14ac:dyDescent="0.3">
      <c r="A5164" s="1" t="str">
        <f>"84508011305"</f>
        <v>84508011305</v>
      </c>
      <c r="C5164" s="7">
        <v>7540</v>
      </c>
    </row>
    <row r="5165" spans="1:3" x14ac:dyDescent="0.3">
      <c r="A5165" s="1" t="str">
        <f>"84555507054"</f>
        <v>84555507054</v>
      </c>
      <c r="C5165" s="7">
        <v>2905</v>
      </c>
    </row>
    <row r="5166" spans="1:3" x14ac:dyDescent="0.3">
      <c r="A5166" s="1" t="str">
        <f>"84555509305"</f>
        <v>84555509305</v>
      </c>
      <c r="C5166" s="7">
        <v>4940</v>
      </c>
    </row>
    <row r="5167" spans="1:3" x14ac:dyDescent="0.3">
      <c r="A5167" s="1" t="str">
        <f>"84558010021"</f>
        <v>84558010021</v>
      </c>
      <c r="C5167" s="7">
        <v>8300</v>
      </c>
    </row>
    <row r="5168" spans="1:3" x14ac:dyDescent="0.3">
      <c r="A5168" s="1" t="str">
        <f>"84608005054"</f>
        <v>84608005054</v>
      </c>
      <c r="C5168" s="7">
        <v>4390</v>
      </c>
    </row>
    <row r="5169" spans="1:3" x14ac:dyDescent="0.3">
      <c r="A5169" s="1" t="str">
        <f>"84608007021"</f>
        <v>84608007021</v>
      </c>
      <c r="C5169" s="7">
        <v>7040</v>
      </c>
    </row>
    <row r="5170" spans="1:3" x14ac:dyDescent="0.3">
      <c r="A5170" s="1" t="str">
        <f>"84608010021"</f>
        <v>84608010021</v>
      </c>
      <c r="C5170" s="7">
        <v>9220</v>
      </c>
    </row>
    <row r="5171" spans="1:3" x14ac:dyDescent="0.3">
      <c r="A5171" s="1" t="str">
        <f>"84608011305"</f>
        <v>84608011305</v>
      </c>
      <c r="C5171" s="7">
        <v>8840</v>
      </c>
    </row>
    <row r="5172" spans="1:3" x14ac:dyDescent="0.3">
      <c r="A5172" s="1" t="str">
        <f>"84631206054"</f>
        <v>84631206054</v>
      </c>
      <c r="C5172" s="7">
        <v>1140</v>
      </c>
    </row>
    <row r="5173" spans="1:3" x14ac:dyDescent="0.3">
      <c r="A5173" s="1" t="str">
        <f>"84633806054"</f>
        <v>84633806054</v>
      </c>
      <c r="C5173" s="7">
        <v>2755</v>
      </c>
    </row>
    <row r="5174" spans="1:3" x14ac:dyDescent="0.3">
      <c r="A5174" s="1" t="str">
        <f>"84651611121"</f>
        <v>84651611121</v>
      </c>
      <c r="C5174" s="7">
        <v>3330</v>
      </c>
    </row>
    <row r="5175" spans="1:3" x14ac:dyDescent="0.3">
      <c r="A5175" s="1" t="str">
        <f>"84658007054"</f>
        <v>84658007054</v>
      </c>
      <c r="C5175" s="7">
        <v>5980</v>
      </c>
    </row>
    <row r="5176" spans="1:3" x14ac:dyDescent="0.3">
      <c r="A5176" s="1" t="str">
        <f>"84658010021"</f>
        <v>84658010021</v>
      </c>
      <c r="C5176" s="7">
        <v>8750</v>
      </c>
    </row>
    <row r="5177" spans="1:3" x14ac:dyDescent="0.3">
      <c r="A5177" s="1" t="str">
        <f>"84658011305"</f>
        <v>84658011305</v>
      </c>
      <c r="C5177" s="7">
        <v>9540</v>
      </c>
    </row>
    <row r="5178" spans="1:3" x14ac:dyDescent="0.3">
      <c r="A5178" s="1" t="str">
        <f>"84658014054"</f>
        <v>84658014054</v>
      </c>
      <c r="C5178" s="7">
        <v>10495</v>
      </c>
    </row>
    <row r="5179" spans="1:3" x14ac:dyDescent="0.3">
      <c r="A5179" s="1" t="str">
        <f>"84681504505"</f>
        <v>84681504505</v>
      </c>
      <c r="C5179" s="7">
        <v>1140</v>
      </c>
    </row>
    <row r="5180" spans="1:3" x14ac:dyDescent="0.3">
      <c r="A5180" s="1" t="str">
        <f>"84708007054"</f>
        <v>84708007054</v>
      </c>
      <c r="C5180" s="7">
        <v>6940</v>
      </c>
    </row>
    <row r="5181" spans="1:3" x14ac:dyDescent="0.3">
      <c r="A5181" s="1" t="str">
        <f>"84708010054"</f>
        <v>84708010054</v>
      </c>
      <c r="C5181" s="7">
        <v>5950</v>
      </c>
    </row>
    <row r="5182" spans="1:3" x14ac:dyDescent="0.3">
      <c r="A5182" s="1" t="str">
        <f>"84708011305"</f>
        <v>84708011305</v>
      </c>
      <c r="C5182" s="7">
        <v>10200</v>
      </c>
    </row>
    <row r="5183" spans="1:3" x14ac:dyDescent="0.3">
      <c r="A5183" s="1" t="str">
        <f>"84708014054"</f>
        <v>84708014054</v>
      </c>
      <c r="C5183" s="7">
        <v>6940</v>
      </c>
    </row>
    <row r="5184" spans="1:3" x14ac:dyDescent="0.3">
      <c r="A5184" s="1" t="str">
        <f>"84752314005"</f>
        <v>84752314005</v>
      </c>
      <c r="C5184" s="7">
        <v>2840</v>
      </c>
    </row>
    <row r="5185" spans="1:3" x14ac:dyDescent="0.3">
      <c r="A5185" s="1" t="str">
        <f>"84758009305"</f>
        <v>84758009305</v>
      </c>
      <c r="C5185" s="7">
        <v>9740</v>
      </c>
    </row>
    <row r="5186" spans="1:3" x14ac:dyDescent="0.3">
      <c r="A5186" s="1" t="str">
        <f>"84758010054"</f>
        <v>84758010054</v>
      </c>
      <c r="C5186" s="7">
        <v>8425</v>
      </c>
    </row>
    <row r="5187" spans="1:3" x14ac:dyDescent="0.3">
      <c r="A5187" s="1" t="str">
        <f>"84758014021"</f>
        <v>84758014021</v>
      </c>
      <c r="C5187" s="7">
        <v>13290</v>
      </c>
    </row>
    <row r="5188" spans="1:3" x14ac:dyDescent="0.3">
      <c r="A5188" s="1" t="str">
        <f>"84782114025"</f>
        <v>84782114025</v>
      </c>
      <c r="C5188" s="7">
        <v>5555</v>
      </c>
    </row>
    <row r="5189" spans="1:3" x14ac:dyDescent="0.3">
      <c r="A5189" s="1" t="str">
        <f>"84801414005"</f>
        <v>84801414005</v>
      </c>
      <c r="C5189" s="7">
        <v>2940</v>
      </c>
    </row>
    <row r="5190" spans="1:3" x14ac:dyDescent="0.3">
      <c r="A5190" s="1" t="str">
        <f>"84804516047"</f>
        <v>84804516047</v>
      </c>
      <c r="C5190" s="7">
        <v>10600</v>
      </c>
    </row>
    <row r="5191" spans="1:3" x14ac:dyDescent="0.3">
      <c r="A5191" s="1" t="str">
        <f>"84807414021"</f>
        <v>84807414021</v>
      </c>
      <c r="C5191" s="7">
        <v>14200</v>
      </c>
    </row>
    <row r="5192" spans="1:3" x14ac:dyDescent="0.3">
      <c r="A5192" s="1" t="str">
        <f>"84808005054"</f>
        <v>84808005054</v>
      </c>
      <c r="C5192" s="7">
        <v>5565</v>
      </c>
    </row>
    <row r="5193" spans="1:3" x14ac:dyDescent="0.3">
      <c r="A5193" s="1" t="str">
        <f>"84808006021"</f>
        <v>84808006021</v>
      </c>
      <c r="C5193" s="7">
        <v>6730</v>
      </c>
    </row>
    <row r="5194" spans="1:3" x14ac:dyDescent="0.3">
      <c r="A5194" s="1" t="str">
        <f>"84808009305"</f>
        <v>84808009305</v>
      </c>
      <c r="C5194" s="7">
        <v>10250</v>
      </c>
    </row>
    <row r="5195" spans="1:3" x14ac:dyDescent="0.3">
      <c r="A5195" s="1" t="str">
        <f>"84808009321"</f>
        <v>84808009321</v>
      </c>
      <c r="C5195" s="7">
        <v>10250</v>
      </c>
    </row>
    <row r="5196" spans="1:3" x14ac:dyDescent="0.3">
      <c r="A5196" s="1" t="str">
        <f>"84808011021"</f>
        <v>84808011021</v>
      </c>
      <c r="C5196" s="7">
        <v>12000</v>
      </c>
    </row>
    <row r="5197" spans="1:3" x14ac:dyDescent="0.3">
      <c r="A5197" s="1" t="str">
        <f>"84808016021"</f>
        <v>84808016021</v>
      </c>
      <c r="C5197" s="7">
        <v>13565</v>
      </c>
    </row>
    <row r="5198" spans="1:3" x14ac:dyDescent="0.3">
      <c r="A5198" s="1" t="str">
        <f>"84829414021"</f>
        <v>84829414021</v>
      </c>
      <c r="C5198" s="7">
        <v>17475</v>
      </c>
    </row>
    <row r="5199" spans="1:3" x14ac:dyDescent="0.3">
      <c r="A5199" s="1" t="str">
        <f>"84854714021"</f>
        <v>84854714021</v>
      </c>
      <c r="C5199" s="7">
        <v>9615</v>
      </c>
    </row>
    <row r="5200" spans="1:3" x14ac:dyDescent="0.3">
      <c r="A5200" s="1" t="str">
        <f>"84858006305"</f>
        <v>84858006305</v>
      </c>
      <c r="C5200" s="7">
        <v>8150</v>
      </c>
    </row>
    <row r="5201" spans="1:3" x14ac:dyDescent="0.3">
      <c r="A5201" s="1" t="str">
        <f>"84858007054"</f>
        <v>84858007054</v>
      </c>
      <c r="C5201" s="7">
        <v>5245</v>
      </c>
    </row>
    <row r="5202" spans="1:3" x14ac:dyDescent="0.3">
      <c r="A5202" s="1" t="str">
        <f>"84858010054"</f>
        <v>84858010054</v>
      </c>
      <c r="C5202" s="7">
        <v>6835</v>
      </c>
    </row>
    <row r="5203" spans="1:3" x14ac:dyDescent="0.3">
      <c r="A5203" s="1" t="str">
        <f>"84858011021"</f>
        <v>84858011021</v>
      </c>
      <c r="C5203" s="7">
        <v>12500</v>
      </c>
    </row>
    <row r="5204" spans="1:3" x14ac:dyDescent="0.3">
      <c r="A5204" s="1" t="str">
        <f>"84858014021"</f>
        <v>84858014021</v>
      </c>
      <c r="C5204" s="7">
        <v>13715</v>
      </c>
    </row>
    <row r="5205" spans="1:3" x14ac:dyDescent="0.3">
      <c r="A5205" s="1" t="str">
        <f>"84858016021"</f>
        <v>84858016021</v>
      </c>
      <c r="C5205" s="7">
        <v>14575</v>
      </c>
    </row>
    <row r="5206" spans="1:3" x14ac:dyDescent="0.3">
      <c r="A5206" s="1" t="str">
        <f>"84877708021"</f>
        <v>84877708021</v>
      </c>
      <c r="C5206" s="7">
        <v>9800</v>
      </c>
    </row>
    <row r="5207" spans="1:3" x14ac:dyDescent="0.3">
      <c r="A5207" s="1" t="str">
        <f>"84908007054"</f>
        <v>84908007054</v>
      </c>
      <c r="C5207" s="7">
        <v>5340</v>
      </c>
    </row>
    <row r="5208" spans="1:3" x14ac:dyDescent="0.3">
      <c r="A5208" s="1" t="str">
        <f>"84908010021"</f>
        <v>84908010021</v>
      </c>
      <c r="C5208" s="7">
        <v>7895</v>
      </c>
    </row>
    <row r="5209" spans="1:3" x14ac:dyDescent="0.3">
      <c r="A5209" s="1" t="str">
        <f>"84908011021"</f>
        <v>84908011021</v>
      </c>
      <c r="C5209" s="7">
        <v>8800</v>
      </c>
    </row>
    <row r="5210" spans="1:3" x14ac:dyDescent="0.3">
      <c r="A5210" s="1" t="str">
        <f>"84908014021"</f>
        <v>84908014021</v>
      </c>
      <c r="C5210" s="7">
        <v>14350</v>
      </c>
    </row>
    <row r="5211" spans="1:3" x14ac:dyDescent="0.3">
      <c r="A5211" s="1" t="str">
        <f>"84908014054"</f>
        <v>84908014054</v>
      </c>
      <c r="C5211" s="7">
        <v>11200</v>
      </c>
    </row>
    <row r="5212" spans="1:3" x14ac:dyDescent="0.3">
      <c r="A5212" s="1" t="str">
        <f>"84908016054"</f>
        <v>84908016054</v>
      </c>
      <c r="C5212" s="7">
        <v>13550</v>
      </c>
    </row>
    <row r="5213" spans="1:3" x14ac:dyDescent="0.3">
      <c r="A5213" s="1" t="str">
        <f>"84948508005"</f>
        <v>84948508005</v>
      </c>
      <c r="C5213" s="7">
        <v>12140</v>
      </c>
    </row>
    <row r="5214" spans="1:3" x14ac:dyDescent="0.3">
      <c r="A5214" s="1" t="str">
        <f>"84951001054"</f>
        <v>84951001054</v>
      </c>
      <c r="C5214" s="7">
        <v>12760</v>
      </c>
    </row>
    <row r="5215" spans="1:3" x14ac:dyDescent="0.3">
      <c r="A5215" s="1" t="str">
        <f>"84954811305"</f>
        <v>84954811305</v>
      </c>
      <c r="C5215" s="7">
        <v>8340</v>
      </c>
    </row>
    <row r="5216" spans="1:3" x14ac:dyDescent="0.3">
      <c r="A5216" s="1" t="str">
        <f>"84958010021"</f>
        <v>84958010021</v>
      </c>
      <c r="C5216" s="7">
        <v>12950</v>
      </c>
    </row>
    <row r="5217" spans="1:3" x14ac:dyDescent="0.3">
      <c r="A5217" s="1" t="str">
        <f>"84958014021"</f>
        <v>84958014021</v>
      </c>
      <c r="C5217" s="7">
        <v>15370</v>
      </c>
    </row>
    <row r="5218" spans="1:3" x14ac:dyDescent="0.3">
      <c r="A5218" s="1" t="str">
        <f>"84958014054"</f>
        <v>84958014054</v>
      </c>
      <c r="C5218" s="7">
        <v>11700</v>
      </c>
    </row>
    <row r="5219" spans="1:3" x14ac:dyDescent="0.3">
      <c r="A5219" s="1" t="str">
        <f>"84958016021"</f>
        <v>84958016021</v>
      </c>
      <c r="C5219" s="7">
        <v>16480</v>
      </c>
    </row>
    <row r="5220" spans="1:3" x14ac:dyDescent="0.3">
      <c r="A5220" s="1" t="str">
        <f>"86351206264"</f>
        <v>86351206264</v>
      </c>
      <c r="C5220" s="7">
        <v>665</v>
      </c>
    </row>
    <row r="5221" spans="1:3" x14ac:dyDescent="0.3">
      <c r="A5221" s="1" t="str">
        <f>"881602310"</f>
        <v>881602310</v>
      </c>
      <c r="C5221" s="7">
        <v>1335</v>
      </c>
    </row>
    <row r="5222" spans="1:3" x14ac:dyDescent="0.3">
      <c r="A5222" s="1" t="str">
        <f>"881605310"</f>
        <v>881605310</v>
      </c>
      <c r="C5222" s="7">
        <v>2545</v>
      </c>
    </row>
    <row r="5223" spans="1:3" x14ac:dyDescent="0.3">
      <c r="A5223" s="1" t="str">
        <f>"881612310"</f>
        <v>881612310</v>
      </c>
      <c r="C5223" s="7">
        <v>2290</v>
      </c>
    </row>
    <row r="5224" spans="1:3" x14ac:dyDescent="0.3">
      <c r="A5224" s="1" t="str">
        <f>"8838244002"</f>
        <v>8838244002</v>
      </c>
      <c r="C5224" s="7">
        <v>1315</v>
      </c>
    </row>
    <row r="5225" spans="1:3" x14ac:dyDescent="0.3">
      <c r="A5225" s="1" t="str">
        <f>"883833310"</f>
        <v>883833310</v>
      </c>
      <c r="C5225" s="7">
        <v>2595</v>
      </c>
    </row>
    <row r="5226" spans="1:3" x14ac:dyDescent="0.3">
      <c r="A5226" s="1" t="str">
        <f>"885406400"</f>
        <v>885406400</v>
      </c>
      <c r="C5226" s="7">
        <v>1845</v>
      </c>
    </row>
    <row r="5227" spans="1:3" x14ac:dyDescent="0.3">
      <c r="A5227" s="1" t="str">
        <f>"888011400"</f>
        <v>888011400</v>
      </c>
      <c r="C5227" s="7">
        <v>2015</v>
      </c>
    </row>
    <row r="5228" spans="1:3" x14ac:dyDescent="0.3">
      <c r="A5228" s="1" t="str">
        <f>"888073210"</f>
        <v>888073210</v>
      </c>
      <c r="C5228" s="7">
        <v>2545</v>
      </c>
    </row>
    <row r="5229" spans="1:3" x14ac:dyDescent="0.3">
      <c r="A5229" s="1" t="str">
        <f>"888136310"</f>
        <v>888136310</v>
      </c>
      <c r="C5229" s="7">
        <v>3605</v>
      </c>
    </row>
    <row r="5230" spans="1:3" x14ac:dyDescent="0.3">
      <c r="A5230" s="1" t="str">
        <f>"888157410"</f>
        <v>888157410</v>
      </c>
      <c r="C5230" s="7">
        <v>2725</v>
      </c>
    </row>
    <row r="5231" spans="1:3" x14ac:dyDescent="0.3">
      <c r="A5231" s="1" t="str">
        <f>"891540342"</f>
        <v>891540342</v>
      </c>
      <c r="C5231" s="7">
        <v>3065</v>
      </c>
    </row>
    <row r="5232" spans="1:3" x14ac:dyDescent="0.3">
      <c r="A5232" s="1" t="str">
        <f>"891817342"</f>
        <v>891817342</v>
      </c>
      <c r="C5232" s="7">
        <v>3200</v>
      </c>
    </row>
    <row r="5233" spans="1:3" x14ac:dyDescent="0.3">
      <c r="A5233" s="1" t="str">
        <f>"891818322"</f>
        <v>891818322</v>
      </c>
      <c r="C5233" s="7">
        <v>3315</v>
      </c>
    </row>
    <row r="5234" spans="1:3" x14ac:dyDescent="0.3">
      <c r="A5234" s="1" t="str">
        <f>"892699222"</f>
        <v>892699222</v>
      </c>
      <c r="C5234" s="7">
        <v>1450</v>
      </c>
    </row>
    <row r="5235" spans="1:3" x14ac:dyDescent="0.3">
      <c r="A5235" s="1" t="str">
        <f>"892707322"</f>
        <v>892707322</v>
      </c>
      <c r="C5235" s="7">
        <v>2810</v>
      </c>
    </row>
    <row r="5236" spans="1:3" x14ac:dyDescent="0.3">
      <c r="A5236" s="1" t="str">
        <f>"892708322"</f>
        <v>892708322</v>
      </c>
      <c r="C5236" s="7">
        <v>3095</v>
      </c>
    </row>
    <row r="5237" spans="1:3" x14ac:dyDescent="0.3">
      <c r="A5237" s="1" t="str">
        <f>"892729372"</f>
        <v>892729372</v>
      </c>
      <c r="C5237" s="7">
        <v>5160</v>
      </c>
    </row>
    <row r="5238" spans="1:3" x14ac:dyDescent="0.3">
      <c r="A5238" s="1" t="str">
        <f>"892736310"</f>
        <v>892736310</v>
      </c>
      <c r="C5238" s="7">
        <v>4555</v>
      </c>
    </row>
    <row r="5239" spans="1:3" x14ac:dyDescent="0.3">
      <c r="A5239" s="1" t="str">
        <f>"892791320"</f>
        <v>892791320</v>
      </c>
      <c r="C5239" s="7">
        <v>1325</v>
      </c>
    </row>
    <row r="5240" spans="1:3" x14ac:dyDescent="0.3">
      <c r="A5240" s="1" t="str">
        <f>"892792220"</f>
        <v>892792220</v>
      </c>
      <c r="C5240" s="7">
        <v>1440</v>
      </c>
    </row>
    <row r="5241" spans="1:3" x14ac:dyDescent="0.3">
      <c r="A5241" s="1" t="str">
        <f>"892799420"</f>
        <v>892799420</v>
      </c>
      <c r="C5241" s="7">
        <v>1740</v>
      </c>
    </row>
    <row r="5242" spans="1:3" x14ac:dyDescent="0.3">
      <c r="A5242" s="1" t="str">
        <f>"892909242"</f>
        <v>892909242</v>
      </c>
      <c r="C5242" s="7">
        <v>1780</v>
      </c>
    </row>
    <row r="5243" spans="1:3" x14ac:dyDescent="0.3">
      <c r="A5243" s="1" t="str">
        <f>"893410222"</f>
        <v>893410222</v>
      </c>
      <c r="C5243" s="7">
        <v>1410</v>
      </c>
    </row>
    <row r="5244" spans="1:3" x14ac:dyDescent="0.3">
      <c r="A5244" s="1" t="str">
        <f>"893839320"</f>
        <v>893839320</v>
      </c>
      <c r="C5244" s="7">
        <v>2810</v>
      </c>
    </row>
    <row r="5245" spans="1:3" x14ac:dyDescent="0.3">
      <c r="A5245" s="1" t="str">
        <f>"894008222"</f>
        <v>894008222</v>
      </c>
      <c r="C5245" s="7">
        <v>1580</v>
      </c>
    </row>
    <row r="5246" spans="1:3" x14ac:dyDescent="0.3">
      <c r="A5246" s="1" t="str">
        <f>"894025222"</f>
        <v>894025222</v>
      </c>
      <c r="C5246" s="7">
        <v>1715</v>
      </c>
    </row>
    <row r="5247" spans="1:3" x14ac:dyDescent="0.3">
      <c r="A5247" s="1" t="str">
        <f>"894059372"</f>
        <v>894059372</v>
      </c>
      <c r="C5247" s="7">
        <v>3760</v>
      </c>
    </row>
    <row r="5248" spans="1:3" x14ac:dyDescent="0.3">
      <c r="A5248" s="1" t="str">
        <f>"894077242"</f>
        <v>894077242</v>
      </c>
      <c r="C5248" s="7">
        <v>1640</v>
      </c>
    </row>
    <row r="5249" spans="1:3" x14ac:dyDescent="0.3">
      <c r="A5249" s="1" t="str">
        <f>"894135322"</f>
        <v>894135322</v>
      </c>
      <c r="C5249" s="7">
        <v>1750</v>
      </c>
    </row>
    <row r="5250" spans="1:3" x14ac:dyDescent="0.3">
      <c r="A5250" s="1" t="str">
        <f>"894614220"</f>
        <v>894614220</v>
      </c>
      <c r="C5250" s="7">
        <v>1855</v>
      </c>
    </row>
    <row r="5251" spans="1:3" x14ac:dyDescent="0.3">
      <c r="A5251" s="1" t="str">
        <f>"8951112221"</f>
        <v>8951112221</v>
      </c>
      <c r="C5251" s="7">
        <v>895</v>
      </c>
    </row>
    <row r="5252" spans="1:3" x14ac:dyDescent="0.3">
      <c r="A5252" s="1" t="str">
        <f>"895154222"</f>
        <v>895154222</v>
      </c>
      <c r="C5252" s="7">
        <v>1195</v>
      </c>
    </row>
    <row r="5253" spans="1:3" x14ac:dyDescent="0.3">
      <c r="A5253" s="1" t="str">
        <f>"895191242"</f>
        <v>895191242</v>
      </c>
      <c r="C5253" s="7">
        <v>1355</v>
      </c>
    </row>
    <row r="5254" spans="1:3" x14ac:dyDescent="0.3">
      <c r="A5254" s="1" t="str">
        <f>"897406242"</f>
        <v>897406242</v>
      </c>
      <c r="C5254" s="7">
        <v>2340</v>
      </c>
    </row>
    <row r="5255" spans="1:3" x14ac:dyDescent="0.3">
      <c r="A5255" s="1" t="str">
        <f>"897416242"</f>
        <v>897416242</v>
      </c>
      <c r="C5255" s="7">
        <v>1740</v>
      </c>
    </row>
    <row r="5256" spans="1:3" x14ac:dyDescent="0.3">
      <c r="A5256" s="1" t="str">
        <f>"897423242"</f>
        <v>897423242</v>
      </c>
      <c r="C5256" s="7">
        <v>1960</v>
      </c>
    </row>
    <row r="5257" spans="1:3" x14ac:dyDescent="0.3">
      <c r="A5257" s="1" t="str">
        <f>"897426242"</f>
        <v>897426242</v>
      </c>
      <c r="C5257" s="7">
        <v>2280</v>
      </c>
    </row>
    <row r="5258" spans="1:3" x14ac:dyDescent="0.3">
      <c r="A5258" s="1" t="str">
        <f>"897818320"</f>
        <v>897818320</v>
      </c>
      <c r="C5258" s="7">
        <v>2545</v>
      </c>
    </row>
    <row r="5259" spans="1:3" x14ac:dyDescent="0.3">
      <c r="A5259" s="1" t="str">
        <f>"899913230"</f>
        <v>899913230</v>
      </c>
      <c r="C5259" s="7">
        <v>560</v>
      </c>
    </row>
    <row r="5260" spans="1:3" x14ac:dyDescent="0.3">
      <c r="A5260" s="1" t="str">
        <f>"899920210"</f>
        <v>899920210</v>
      </c>
      <c r="C5260" s="7">
        <v>385</v>
      </c>
    </row>
    <row r="5261" spans="1:3" x14ac:dyDescent="0.3">
      <c r="A5261" s="1" t="str">
        <f>"899924210"</f>
        <v>899924210</v>
      </c>
      <c r="C5261" s="7">
        <v>385</v>
      </c>
    </row>
    <row r="5262" spans="1:3" x14ac:dyDescent="0.3">
      <c r="A5262" s="1" t="str">
        <f>"899931210"</f>
        <v>899931210</v>
      </c>
      <c r="C5262" s="7">
        <v>440</v>
      </c>
    </row>
    <row r="5263" spans="1:3" x14ac:dyDescent="0.3">
      <c r="A5263" s="1" t="str">
        <f>"899944220"</f>
        <v>899944220</v>
      </c>
      <c r="C5263" s="7">
        <v>1070</v>
      </c>
    </row>
    <row r="5264" spans="1:3" x14ac:dyDescent="0.3">
      <c r="A5264" s="1" t="str">
        <f>"8999502102"</f>
        <v>8999502102</v>
      </c>
      <c r="C5264" s="7">
        <v>360</v>
      </c>
    </row>
    <row r="5265" spans="1:3" x14ac:dyDescent="0.3">
      <c r="A5265" s="1" t="str">
        <f>"90010422730"</f>
        <v>90010422730</v>
      </c>
      <c r="C5265" s="7">
        <v>1390</v>
      </c>
    </row>
    <row r="5266" spans="1:3" x14ac:dyDescent="0.3">
      <c r="A5266" s="1" t="str">
        <f>"90010422760"</f>
        <v>90010422760</v>
      </c>
      <c r="C5266" s="7">
        <v>1390</v>
      </c>
    </row>
    <row r="5267" spans="1:3" x14ac:dyDescent="0.3">
      <c r="A5267" s="1" t="str">
        <f>"90010622730"</f>
        <v>90010622730</v>
      </c>
      <c r="C5267" s="7">
        <v>1540</v>
      </c>
    </row>
    <row r="5268" spans="1:3" x14ac:dyDescent="0.3">
      <c r="A5268" s="1" t="str">
        <f>"90010624760"</f>
        <v>90010624760</v>
      </c>
      <c r="C5268" s="7">
        <v>1540</v>
      </c>
    </row>
    <row r="5269" spans="1:3" x14ac:dyDescent="0.3">
      <c r="A5269" s="1" t="str">
        <f>"90010922705"</f>
        <v>90010922705</v>
      </c>
      <c r="C5269" s="7">
        <v>1490</v>
      </c>
    </row>
    <row r="5270" spans="1:3" x14ac:dyDescent="0.3">
      <c r="A5270" s="1" t="str">
        <f>"90010922730"</f>
        <v>90010922730</v>
      </c>
      <c r="C5270" s="7">
        <v>1780</v>
      </c>
    </row>
    <row r="5271" spans="1:3" x14ac:dyDescent="0.3">
      <c r="A5271" s="1" t="str">
        <f>"90011022747"</f>
        <v>90011022747</v>
      </c>
      <c r="C5271" s="7">
        <v>2145</v>
      </c>
    </row>
    <row r="5272" spans="1:3" x14ac:dyDescent="0.3">
      <c r="A5272" s="1" t="str">
        <f>"90011022760"</f>
        <v>90011022760</v>
      </c>
      <c r="C5272" s="7">
        <v>1970</v>
      </c>
    </row>
    <row r="5273" spans="1:3" x14ac:dyDescent="0.3">
      <c r="A5273" s="1" t="str">
        <f>"90011122730"</f>
        <v>90011122730</v>
      </c>
      <c r="C5273" s="7">
        <v>2260</v>
      </c>
    </row>
    <row r="5274" spans="1:3" x14ac:dyDescent="0.3">
      <c r="A5274" s="1" t="str">
        <f>"90011722730"</f>
        <v>90011722730</v>
      </c>
      <c r="C5274" s="7">
        <v>1335</v>
      </c>
    </row>
    <row r="5275" spans="1:3" x14ac:dyDescent="0.3">
      <c r="A5275" s="1" t="str">
        <f>"90011822787"</f>
        <v>90011822787</v>
      </c>
      <c r="C5275" s="7">
        <v>2070</v>
      </c>
    </row>
    <row r="5276" spans="1:3" x14ac:dyDescent="0.3">
      <c r="A5276" s="1" t="str">
        <f>"90012022742"</f>
        <v>90012022742</v>
      </c>
      <c r="C5276" s="7">
        <v>5690</v>
      </c>
    </row>
    <row r="5277" spans="1:3" x14ac:dyDescent="0.3">
      <c r="A5277" s="1" t="str">
        <f>"90012114724"</f>
        <v>90012114724</v>
      </c>
      <c r="C5277" s="7">
        <v>1985</v>
      </c>
    </row>
    <row r="5278" spans="1:3" x14ac:dyDescent="0.3">
      <c r="A5278" s="1" t="str">
        <f>"90012322760"</f>
        <v>90012322760</v>
      </c>
      <c r="C5278" s="7">
        <v>2900</v>
      </c>
    </row>
    <row r="5279" spans="1:3" x14ac:dyDescent="0.3">
      <c r="A5279" s="1" t="str">
        <f>"90020222798"</f>
        <v>90020222798</v>
      </c>
      <c r="C5279" s="7">
        <v>1490</v>
      </c>
    </row>
    <row r="5280" spans="1:3" x14ac:dyDescent="0.3">
      <c r="A5280" s="1" t="str">
        <f>"90020322798"</f>
        <v>90020322798</v>
      </c>
      <c r="C5280" s="7">
        <v>1450</v>
      </c>
    </row>
    <row r="5281" spans="1:3" x14ac:dyDescent="0.3">
      <c r="A5281" s="1" t="str">
        <f>"90030122187"</f>
        <v>90030122187</v>
      </c>
      <c r="C5281" s="7">
        <v>2045</v>
      </c>
    </row>
    <row r="5282" spans="1:3" x14ac:dyDescent="0.3">
      <c r="A5282" s="1" t="str">
        <f>"90030225993"</f>
        <v>90030225993</v>
      </c>
      <c r="C5282" s="7">
        <v>1800</v>
      </c>
    </row>
    <row r="5283" spans="1:3" x14ac:dyDescent="0.3">
      <c r="A5283" s="1" t="str">
        <f>"90030322787"</f>
        <v>90030322787</v>
      </c>
      <c r="C5283" s="7">
        <v>1670</v>
      </c>
    </row>
    <row r="5284" spans="1:3" x14ac:dyDescent="0.3">
      <c r="A5284" s="1" t="str">
        <f>"90030425793"</f>
        <v>90030425793</v>
      </c>
      <c r="C5284" s="7">
        <v>1390</v>
      </c>
    </row>
    <row r="5285" spans="1:3" x14ac:dyDescent="0.3">
      <c r="A5285" s="1" t="str">
        <f>"90030425798"</f>
        <v>90030425798</v>
      </c>
      <c r="C5285" s="7">
        <v>1390</v>
      </c>
    </row>
    <row r="5286" spans="1:3" x14ac:dyDescent="0.3">
      <c r="A5286" s="1" t="str">
        <f>"90030425993"</f>
        <v>90030425993</v>
      </c>
      <c r="C5286" s="7">
        <v>1490</v>
      </c>
    </row>
    <row r="5287" spans="1:3" x14ac:dyDescent="0.3">
      <c r="A5287" s="1" t="str">
        <f>"90030534798"</f>
        <v>90030534798</v>
      </c>
      <c r="C5287" s="7">
        <v>3140</v>
      </c>
    </row>
    <row r="5288" spans="1:3" x14ac:dyDescent="0.3">
      <c r="A5288" s="1" t="str">
        <f>"90030622787"</f>
        <v>90030622787</v>
      </c>
      <c r="C5288" s="7">
        <v>1670</v>
      </c>
    </row>
    <row r="5289" spans="1:3" x14ac:dyDescent="0.3">
      <c r="A5289" s="1" t="str">
        <f>"90030722949"</f>
        <v>90030722949</v>
      </c>
      <c r="C5289" s="7">
        <v>2340</v>
      </c>
    </row>
    <row r="5290" spans="1:3" x14ac:dyDescent="0.3">
      <c r="A5290" s="1" t="str">
        <f>"90030722987"</f>
        <v>90030722987</v>
      </c>
      <c r="C5290" s="7">
        <v>1720</v>
      </c>
    </row>
    <row r="5291" spans="1:3" x14ac:dyDescent="0.3">
      <c r="A5291" s="1" t="str">
        <f>"90030722998"</f>
        <v>90030722998</v>
      </c>
      <c r="C5291" s="7">
        <v>1860</v>
      </c>
    </row>
    <row r="5292" spans="1:3" x14ac:dyDescent="0.3">
      <c r="A5292" s="1" t="str">
        <f>"90030824798"</f>
        <v>90030824798</v>
      </c>
      <c r="C5292" s="7">
        <v>1165</v>
      </c>
    </row>
    <row r="5293" spans="1:3" x14ac:dyDescent="0.3">
      <c r="A5293" s="1" t="str">
        <f>"90030834998"</f>
        <v>90030834998</v>
      </c>
      <c r="C5293" s="7">
        <v>1375</v>
      </c>
    </row>
    <row r="5294" spans="1:3" x14ac:dyDescent="0.3">
      <c r="A5294" s="1" t="str">
        <f>"90031022743"</f>
        <v>90031022743</v>
      </c>
      <c r="C5294" s="7">
        <v>1300</v>
      </c>
    </row>
    <row r="5295" spans="1:3" x14ac:dyDescent="0.3">
      <c r="A5295" s="1" t="str">
        <f>"90031022744"</f>
        <v>90031022744</v>
      </c>
      <c r="C5295" s="7">
        <v>1400</v>
      </c>
    </row>
    <row r="5296" spans="1:3" x14ac:dyDescent="0.3">
      <c r="A5296" s="1" t="str">
        <f>"90031022749"</f>
        <v>90031022749</v>
      </c>
      <c r="C5296" s="7">
        <v>1540</v>
      </c>
    </row>
    <row r="5297" spans="1:3" x14ac:dyDescent="0.3">
      <c r="A5297" s="1" t="str">
        <f>"90031022793"</f>
        <v>90031022793</v>
      </c>
      <c r="C5297" s="7">
        <v>1510</v>
      </c>
    </row>
    <row r="5298" spans="1:3" x14ac:dyDescent="0.3">
      <c r="A5298" s="1" t="str">
        <f>"90031022943"</f>
        <v>90031022943</v>
      </c>
      <c r="C5298" s="7">
        <v>1400</v>
      </c>
    </row>
    <row r="5299" spans="1:3" x14ac:dyDescent="0.3">
      <c r="A5299" s="1" t="str">
        <f>"90031022944"</f>
        <v>90031022944</v>
      </c>
      <c r="C5299" s="7">
        <v>1500</v>
      </c>
    </row>
    <row r="5300" spans="1:3" x14ac:dyDescent="0.3">
      <c r="A5300" s="1" t="str">
        <f>"90031022949"</f>
        <v>90031022949</v>
      </c>
      <c r="C5300" s="7">
        <v>1845</v>
      </c>
    </row>
    <row r="5301" spans="1:3" x14ac:dyDescent="0.3">
      <c r="A5301" s="1" t="str">
        <f>"90031025993"</f>
        <v>90031025993</v>
      </c>
      <c r="C5301" s="7">
        <v>1645</v>
      </c>
    </row>
    <row r="5302" spans="1:3" x14ac:dyDescent="0.3">
      <c r="A5302" s="1" t="str">
        <f>"90031322987"</f>
        <v>90031322987</v>
      </c>
      <c r="C5302" s="7">
        <v>2215</v>
      </c>
    </row>
    <row r="5303" spans="1:3" x14ac:dyDescent="0.3">
      <c r="A5303" s="1" t="str">
        <f>"90031422749"</f>
        <v>90031422749</v>
      </c>
      <c r="C5303" s="7">
        <v>1740</v>
      </c>
    </row>
    <row r="5304" spans="1:3" x14ac:dyDescent="0.3">
      <c r="A5304" s="1" t="str">
        <f>"90031422787"</f>
        <v>90031422787</v>
      </c>
      <c r="C5304" s="7">
        <v>1540</v>
      </c>
    </row>
    <row r="5305" spans="1:3" x14ac:dyDescent="0.3">
      <c r="A5305" s="1" t="str">
        <f>"90031422798"</f>
        <v>90031422798</v>
      </c>
      <c r="C5305" s="7">
        <v>1540</v>
      </c>
    </row>
    <row r="5306" spans="1:3" x14ac:dyDescent="0.3">
      <c r="A5306" s="1" t="str">
        <f>"90031422949"</f>
        <v>90031422949</v>
      </c>
      <c r="C5306" s="7">
        <v>1740</v>
      </c>
    </row>
    <row r="5307" spans="1:3" x14ac:dyDescent="0.3">
      <c r="A5307" s="1" t="str">
        <f>"90031422987"</f>
        <v>90031422987</v>
      </c>
      <c r="C5307" s="7">
        <v>1660</v>
      </c>
    </row>
    <row r="5308" spans="1:3" x14ac:dyDescent="0.3">
      <c r="A5308" s="1" t="str">
        <f>"90031422998"</f>
        <v>90031422998</v>
      </c>
      <c r="C5308" s="7">
        <v>1620</v>
      </c>
    </row>
    <row r="5309" spans="1:3" x14ac:dyDescent="0.3">
      <c r="A5309" s="1" t="str">
        <f>"90031534787"</f>
        <v>90031534787</v>
      </c>
      <c r="C5309" s="7">
        <v>1755</v>
      </c>
    </row>
    <row r="5310" spans="1:3" x14ac:dyDescent="0.3">
      <c r="A5310" s="1" t="str">
        <f>"90031534798"</f>
        <v>90031534798</v>
      </c>
      <c r="C5310" s="7">
        <v>1755</v>
      </c>
    </row>
    <row r="5311" spans="1:3" x14ac:dyDescent="0.3">
      <c r="A5311" s="1" t="str">
        <f>"90031534987"</f>
        <v>90031534987</v>
      </c>
      <c r="C5311" s="7">
        <v>1965</v>
      </c>
    </row>
    <row r="5312" spans="1:3" x14ac:dyDescent="0.3">
      <c r="A5312" s="1" t="str">
        <f>"90031534998"</f>
        <v>90031534998</v>
      </c>
      <c r="C5312" s="7">
        <v>1965</v>
      </c>
    </row>
    <row r="5313" spans="1:3" x14ac:dyDescent="0.3">
      <c r="A5313" s="1" t="str">
        <f>"90032324944"</f>
        <v>90032324944</v>
      </c>
      <c r="C5313" s="7">
        <v>1255</v>
      </c>
    </row>
    <row r="5314" spans="1:3" x14ac:dyDescent="0.3">
      <c r="A5314" s="1" t="str">
        <f>"90032324998"</f>
        <v>90032324998</v>
      </c>
      <c r="C5314" s="7">
        <v>1750</v>
      </c>
    </row>
    <row r="5315" spans="1:3" x14ac:dyDescent="0.3">
      <c r="A5315" s="1" t="str">
        <f>"90034030798"</f>
        <v>90034030798</v>
      </c>
      <c r="C5315" s="7">
        <v>1900</v>
      </c>
    </row>
    <row r="5316" spans="1:3" x14ac:dyDescent="0.3">
      <c r="A5316" s="1" t="str">
        <f>"90034030998"</f>
        <v>90034030998</v>
      </c>
      <c r="C5316" s="7">
        <v>1445</v>
      </c>
    </row>
    <row r="5317" spans="1:3" x14ac:dyDescent="0.3">
      <c r="A5317" s="1" t="str">
        <f>"90035125798"</f>
        <v>90035125798</v>
      </c>
      <c r="C5317" s="7">
        <v>2340</v>
      </c>
    </row>
    <row r="5318" spans="1:3" x14ac:dyDescent="0.3">
      <c r="A5318" s="1" t="str">
        <f>"90040322987"</f>
        <v>90040322987</v>
      </c>
      <c r="C5318" s="7">
        <v>2695</v>
      </c>
    </row>
    <row r="5319" spans="1:3" x14ac:dyDescent="0.3">
      <c r="A5319" s="1" t="str">
        <f>"90040724960"</f>
        <v>90040724960</v>
      </c>
      <c r="C5319" s="7">
        <v>6725</v>
      </c>
    </row>
    <row r="5320" spans="1:3" x14ac:dyDescent="0.3">
      <c r="A5320" s="1" t="str">
        <f>"90041024730"</f>
        <v>90041024730</v>
      </c>
      <c r="C5320" s="7">
        <v>1320</v>
      </c>
    </row>
    <row r="5321" spans="1:3" x14ac:dyDescent="0.3">
      <c r="A5321" s="1" t="str">
        <f>"90041524705"</f>
        <v>90041524705</v>
      </c>
      <c r="C5321" s="7">
        <v>2440</v>
      </c>
    </row>
    <row r="5322" spans="1:3" x14ac:dyDescent="0.3">
      <c r="A5322" s="1" t="str">
        <f>"90041524930"</f>
        <v>90041524930</v>
      </c>
      <c r="C5322" s="7">
        <v>2440</v>
      </c>
    </row>
    <row r="5323" spans="1:3" x14ac:dyDescent="0.3">
      <c r="A5323" s="1" t="str">
        <f>"90041524943"</f>
        <v>90041524943</v>
      </c>
      <c r="C5323" s="7">
        <v>1990</v>
      </c>
    </row>
    <row r="5324" spans="1:3" x14ac:dyDescent="0.3">
      <c r="A5324" s="1" t="str">
        <f>"90041524944"</f>
        <v>90041524944</v>
      </c>
      <c r="C5324" s="7">
        <v>2390</v>
      </c>
    </row>
    <row r="5325" spans="1:3" x14ac:dyDescent="0.3">
      <c r="A5325" s="1" t="str">
        <f>"90041524949"</f>
        <v>90041524949</v>
      </c>
      <c r="C5325" s="7">
        <v>2090</v>
      </c>
    </row>
    <row r="5326" spans="1:3" x14ac:dyDescent="0.3">
      <c r="A5326" s="1" t="str">
        <f>"90041622798"</f>
        <v>90041622798</v>
      </c>
      <c r="C5326" s="7">
        <v>1390</v>
      </c>
    </row>
    <row r="5327" spans="1:3" x14ac:dyDescent="0.3">
      <c r="A5327" s="1" t="str">
        <f>"90041622924"</f>
        <v>90041622924</v>
      </c>
      <c r="C5327" s="7">
        <v>1590</v>
      </c>
    </row>
    <row r="5328" spans="1:3" x14ac:dyDescent="0.3">
      <c r="A5328" s="1" t="str">
        <f>"90041622949"</f>
        <v>90041622949</v>
      </c>
      <c r="C5328" s="7">
        <v>1790</v>
      </c>
    </row>
    <row r="5329" spans="1:3" x14ac:dyDescent="0.3">
      <c r="A5329" s="1" t="str">
        <f>"90041622998"</f>
        <v>90041622998</v>
      </c>
      <c r="C5329" s="7">
        <v>1490</v>
      </c>
    </row>
    <row r="5330" spans="1:3" x14ac:dyDescent="0.3">
      <c r="A5330" s="1" t="str">
        <f>"90041922924"</f>
        <v>90041922924</v>
      </c>
      <c r="C5330" s="7">
        <v>2040</v>
      </c>
    </row>
    <row r="5331" spans="1:3" x14ac:dyDescent="0.3">
      <c r="A5331" s="1" t="str">
        <f>"90041924944"</f>
        <v>90041924944</v>
      </c>
      <c r="C5331" s="7">
        <v>1805</v>
      </c>
    </row>
    <row r="5332" spans="1:3" x14ac:dyDescent="0.3">
      <c r="A5332" s="1" t="str">
        <f>"90042022998"</f>
        <v>90042022998</v>
      </c>
      <c r="C5332" s="7">
        <v>2005</v>
      </c>
    </row>
    <row r="5333" spans="1:3" x14ac:dyDescent="0.3">
      <c r="A5333" s="1" t="str">
        <f>"90042122943"</f>
        <v>90042122943</v>
      </c>
      <c r="C5333" s="7">
        <v>2000</v>
      </c>
    </row>
    <row r="5334" spans="1:3" x14ac:dyDescent="0.3">
      <c r="A5334" s="1" t="str">
        <f>"90042122944"</f>
        <v>90042122944</v>
      </c>
      <c r="C5334" s="7">
        <v>2100</v>
      </c>
    </row>
    <row r="5335" spans="1:3" x14ac:dyDescent="0.3">
      <c r="A5335" s="1" t="str">
        <f>"90042222943"</f>
        <v>90042222943</v>
      </c>
      <c r="C5335" s="7">
        <v>1640</v>
      </c>
    </row>
    <row r="5336" spans="1:3" x14ac:dyDescent="0.3">
      <c r="A5336" s="1" t="str">
        <f>"90042222944"</f>
        <v>90042222944</v>
      </c>
      <c r="C5336" s="7">
        <v>1940</v>
      </c>
    </row>
    <row r="5337" spans="1:3" x14ac:dyDescent="0.3">
      <c r="A5337" s="1" t="str">
        <f>"90042225998"</f>
        <v>90042225998</v>
      </c>
      <c r="C5337" s="7">
        <v>1600</v>
      </c>
    </row>
    <row r="5338" spans="1:3" x14ac:dyDescent="0.3">
      <c r="A5338" s="1" t="str">
        <f>"90042322944"</f>
        <v>90042322944</v>
      </c>
      <c r="C5338" s="7">
        <v>1250</v>
      </c>
    </row>
    <row r="5339" spans="1:3" x14ac:dyDescent="0.3">
      <c r="A5339" s="1" t="str">
        <f>"90042422944"</f>
        <v>90042422944</v>
      </c>
      <c r="C5339" s="7">
        <v>2415</v>
      </c>
    </row>
    <row r="5340" spans="1:3" x14ac:dyDescent="0.3">
      <c r="A5340" s="1" t="str">
        <f>"90042722930"</f>
        <v>90042722930</v>
      </c>
      <c r="C5340" s="7">
        <v>1380</v>
      </c>
    </row>
    <row r="5341" spans="1:3" x14ac:dyDescent="0.3">
      <c r="A5341" s="1" t="str">
        <f>"90042822960"</f>
        <v>90042822960</v>
      </c>
      <c r="C5341" s="7">
        <v>3050</v>
      </c>
    </row>
    <row r="5342" spans="1:3" x14ac:dyDescent="0.3">
      <c r="A5342" s="1" t="str">
        <f>"90042822985"</f>
        <v>90042822985</v>
      </c>
      <c r="C5342" s="7">
        <v>3075</v>
      </c>
    </row>
    <row r="5343" spans="1:3" x14ac:dyDescent="0.3">
      <c r="A5343" s="1" t="str">
        <f>"90042922947"</f>
        <v>90042922947</v>
      </c>
      <c r="C5343" s="7">
        <v>3855</v>
      </c>
    </row>
    <row r="5344" spans="1:3" x14ac:dyDescent="0.3">
      <c r="A5344" s="1" t="str">
        <f>"90042922985"</f>
        <v>90042922985</v>
      </c>
      <c r="C5344" s="7">
        <v>2520</v>
      </c>
    </row>
    <row r="5345" spans="1:3" x14ac:dyDescent="0.3">
      <c r="A5345" s="1" t="str">
        <f>"90043122737"</f>
        <v>90043122737</v>
      </c>
      <c r="C5345" s="7">
        <v>4135</v>
      </c>
    </row>
    <row r="5346" spans="1:3" x14ac:dyDescent="0.3">
      <c r="A5346" s="1" t="str">
        <f>"90043222737"</f>
        <v>90043222737</v>
      </c>
      <c r="C5346" s="7">
        <v>4065</v>
      </c>
    </row>
    <row r="5347" spans="1:3" x14ac:dyDescent="0.3">
      <c r="A5347" s="1" t="str">
        <f>"90043322943"</f>
        <v>90043322943</v>
      </c>
      <c r="C5347" s="7">
        <v>1700</v>
      </c>
    </row>
    <row r="5348" spans="1:3" x14ac:dyDescent="0.3">
      <c r="A5348" s="1" t="str">
        <f>"90043322944"</f>
        <v>90043322944</v>
      </c>
      <c r="C5348" s="7">
        <v>2040</v>
      </c>
    </row>
    <row r="5349" spans="1:3" x14ac:dyDescent="0.3">
      <c r="A5349" s="1" t="str">
        <f>"90043322947"</f>
        <v>90043322947</v>
      </c>
      <c r="C5349" s="7">
        <v>2540</v>
      </c>
    </row>
    <row r="5350" spans="1:3" x14ac:dyDescent="0.3">
      <c r="A5350" s="1" t="str">
        <f>"90043322949"</f>
        <v>90043322949</v>
      </c>
      <c r="C5350" s="7">
        <v>2540</v>
      </c>
    </row>
    <row r="5351" spans="1:3" x14ac:dyDescent="0.3">
      <c r="A5351" s="1" t="str">
        <f>"90043422943"</f>
        <v>90043422943</v>
      </c>
      <c r="C5351" s="7">
        <v>2000</v>
      </c>
    </row>
    <row r="5352" spans="1:3" x14ac:dyDescent="0.3">
      <c r="A5352" s="1" t="str">
        <f>"90043422947"</f>
        <v>90043422947</v>
      </c>
      <c r="C5352" s="7">
        <v>2400</v>
      </c>
    </row>
    <row r="5353" spans="1:3" x14ac:dyDescent="0.3">
      <c r="A5353" s="1" t="str">
        <f>"90043522991"</f>
        <v>90043522991</v>
      </c>
      <c r="C5353" s="7">
        <v>2055</v>
      </c>
    </row>
    <row r="5354" spans="1:3" x14ac:dyDescent="0.3">
      <c r="A5354" s="1" t="str">
        <f>"90043622943"</f>
        <v>90043622943</v>
      </c>
      <c r="C5354" s="7">
        <v>2040</v>
      </c>
    </row>
    <row r="5355" spans="1:3" x14ac:dyDescent="0.3">
      <c r="A5355" s="1" t="str">
        <f>"90043622944"</f>
        <v>90043622944</v>
      </c>
      <c r="C5355" s="7">
        <v>2140</v>
      </c>
    </row>
    <row r="5356" spans="1:3" x14ac:dyDescent="0.3">
      <c r="A5356" s="1" t="str">
        <f>"90043724960"</f>
        <v>90043724960</v>
      </c>
      <c r="C5356" s="7">
        <v>6695</v>
      </c>
    </row>
    <row r="5357" spans="1:3" x14ac:dyDescent="0.3">
      <c r="A5357" s="1" t="str">
        <f>"90043834942"</f>
        <v>90043834942</v>
      </c>
      <c r="C5357" s="7">
        <v>3945</v>
      </c>
    </row>
    <row r="5358" spans="1:3" x14ac:dyDescent="0.3">
      <c r="A5358" s="1" t="str">
        <f>"90043922930"</f>
        <v>90043922930</v>
      </c>
      <c r="C5358" s="7">
        <v>1800</v>
      </c>
    </row>
    <row r="5359" spans="1:3" x14ac:dyDescent="0.3">
      <c r="A5359" s="1" t="str">
        <f>"90043922937"</f>
        <v>90043922937</v>
      </c>
      <c r="C5359" s="7">
        <v>1935</v>
      </c>
    </row>
    <row r="5360" spans="1:3" x14ac:dyDescent="0.3">
      <c r="A5360" s="1" t="str">
        <f>"90043922993"</f>
        <v>90043922993</v>
      </c>
      <c r="C5360" s="7">
        <v>1800</v>
      </c>
    </row>
    <row r="5361" spans="1:3" x14ac:dyDescent="0.3">
      <c r="A5361" s="1" t="str">
        <f>"90044024930"</f>
        <v>90044024930</v>
      </c>
      <c r="C5361" s="7">
        <v>2740</v>
      </c>
    </row>
    <row r="5362" spans="1:3" x14ac:dyDescent="0.3">
      <c r="A5362" s="1" t="str">
        <f>"90044024943"</f>
        <v>90044024943</v>
      </c>
      <c r="C5362" s="7">
        <v>2740</v>
      </c>
    </row>
    <row r="5363" spans="1:3" x14ac:dyDescent="0.3">
      <c r="A5363" s="1" t="str">
        <f>"90044224724"</f>
        <v>90044224724</v>
      </c>
      <c r="C5363" s="7">
        <v>3150</v>
      </c>
    </row>
    <row r="5364" spans="1:3" x14ac:dyDescent="0.3">
      <c r="A5364" s="1" t="str">
        <f>"90044224743"</f>
        <v>90044224743</v>
      </c>
      <c r="C5364" s="7">
        <v>3000</v>
      </c>
    </row>
    <row r="5365" spans="1:3" x14ac:dyDescent="0.3">
      <c r="A5365" s="1" t="str">
        <f>"90044314747"</f>
        <v>90044314747</v>
      </c>
      <c r="C5365" s="7">
        <v>2110</v>
      </c>
    </row>
    <row r="5366" spans="1:3" x14ac:dyDescent="0.3">
      <c r="A5366" s="1" t="str">
        <f>"90044424960"</f>
        <v>90044424960</v>
      </c>
      <c r="C5366" s="7">
        <v>2780</v>
      </c>
    </row>
    <row r="5367" spans="1:3" x14ac:dyDescent="0.3">
      <c r="A5367" s="1" t="str">
        <f>"90044524742"</f>
        <v>90044524742</v>
      </c>
      <c r="C5367" s="7">
        <v>3390</v>
      </c>
    </row>
    <row r="5368" spans="1:3" x14ac:dyDescent="0.3">
      <c r="A5368" s="1" t="str">
        <f>"90044722947"</f>
        <v>90044722947</v>
      </c>
      <c r="C5368" s="7">
        <v>2230</v>
      </c>
    </row>
    <row r="5369" spans="1:3" x14ac:dyDescent="0.3">
      <c r="A5369" s="1" t="str">
        <f>"90044822760"</f>
        <v>90044822760</v>
      </c>
      <c r="C5369" s="7">
        <v>2970</v>
      </c>
    </row>
    <row r="5370" spans="1:3" x14ac:dyDescent="0.3">
      <c r="A5370" s="1" t="str">
        <f>"90044924744"</f>
        <v>90044924744</v>
      </c>
      <c r="C5370" s="7">
        <v>1640</v>
      </c>
    </row>
    <row r="5371" spans="1:3" x14ac:dyDescent="0.3">
      <c r="A5371" s="1" t="str">
        <f>"90044924747"</f>
        <v>90044924747</v>
      </c>
      <c r="C5371" s="7">
        <v>3310</v>
      </c>
    </row>
    <row r="5372" spans="1:3" x14ac:dyDescent="0.3">
      <c r="A5372" s="1" t="str">
        <f>"90045124705"</f>
        <v>90045124705</v>
      </c>
      <c r="C5372" s="7">
        <v>2185</v>
      </c>
    </row>
    <row r="5373" spans="1:3" x14ac:dyDescent="0.3">
      <c r="A5373" s="1" t="str">
        <f>"90045225798"</f>
        <v>90045225798</v>
      </c>
      <c r="C5373" s="7">
        <v>1500</v>
      </c>
    </row>
    <row r="5374" spans="1:3" x14ac:dyDescent="0.3">
      <c r="A5374" s="1" t="str">
        <f>"90045324744"</f>
        <v>90045324744</v>
      </c>
      <c r="C5374" s="7">
        <v>1130</v>
      </c>
    </row>
    <row r="5375" spans="1:3" x14ac:dyDescent="0.3">
      <c r="A5375" s="1" t="str">
        <f>"90045422749"</f>
        <v>90045422749</v>
      </c>
      <c r="C5375" s="7">
        <v>1940</v>
      </c>
    </row>
    <row r="5376" spans="1:3" x14ac:dyDescent="0.3">
      <c r="A5376" s="1" t="str">
        <f>"90050122744"</f>
        <v>90050122744</v>
      </c>
      <c r="C5376" s="7">
        <v>3135</v>
      </c>
    </row>
    <row r="5377" spans="1:3" x14ac:dyDescent="0.3">
      <c r="A5377" s="1" t="str">
        <f>"90050122793"</f>
        <v>90050122793</v>
      </c>
      <c r="C5377" s="7">
        <v>2750</v>
      </c>
    </row>
    <row r="5378" spans="1:3" x14ac:dyDescent="0.3">
      <c r="A5378" s="1" t="str">
        <f>"90050224798"</f>
        <v>90050224798</v>
      </c>
      <c r="C5378" s="7">
        <v>2600</v>
      </c>
    </row>
    <row r="5379" spans="1:3" x14ac:dyDescent="0.3">
      <c r="A5379" s="1" t="str">
        <f>"90050322995"</f>
        <v>90050322995</v>
      </c>
      <c r="C5379" s="7">
        <v>3035</v>
      </c>
    </row>
    <row r="5380" spans="1:3" x14ac:dyDescent="0.3">
      <c r="A5380" s="1" t="str">
        <f>"90050424798"</f>
        <v>90050424798</v>
      </c>
      <c r="C5380" s="7">
        <v>3190</v>
      </c>
    </row>
    <row r="5381" spans="1:3" x14ac:dyDescent="0.3">
      <c r="A5381" s="1" t="str">
        <f>"90050524937"</f>
        <v>90050524937</v>
      </c>
      <c r="C5381" s="7">
        <v>4800</v>
      </c>
    </row>
    <row r="5382" spans="1:3" x14ac:dyDescent="0.3">
      <c r="A5382" s="1" t="str">
        <f>"90050524987"</f>
        <v>90050524987</v>
      </c>
      <c r="C5382" s="7">
        <v>4410</v>
      </c>
    </row>
    <row r="5383" spans="1:3" x14ac:dyDescent="0.3">
      <c r="A5383" s="1" t="str">
        <f>"90050622742"</f>
        <v>90050622742</v>
      </c>
      <c r="C5383" s="7">
        <v>6375</v>
      </c>
    </row>
    <row r="5384" spans="1:3" x14ac:dyDescent="0.3">
      <c r="A5384" s="1" t="str">
        <f>"90050722743"</f>
        <v>90050722743</v>
      </c>
      <c r="C5384" s="7">
        <v>3490</v>
      </c>
    </row>
    <row r="5385" spans="1:3" x14ac:dyDescent="0.3">
      <c r="A5385" s="1" t="str">
        <f>"90050722744"</f>
        <v>90050722744</v>
      </c>
      <c r="C5385" s="7">
        <v>3490</v>
      </c>
    </row>
    <row r="5386" spans="1:3" x14ac:dyDescent="0.3">
      <c r="A5386" s="1" t="str">
        <f>"90050822743"</f>
        <v>90050822743</v>
      </c>
      <c r="C5386" s="7">
        <v>1280</v>
      </c>
    </row>
    <row r="5387" spans="1:3" x14ac:dyDescent="0.3">
      <c r="A5387" s="1" t="str">
        <f>"90070014787"</f>
        <v>90070014787</v>
      </c>
      <c r="C5387" s="7">
        <v>990</v>
      </c>
    </row>
    <row r="5388" spans="1:3" x14ac:dyDescent="0.3">
      <c r="A5388" s="1" t="str">
        <f>"90070014798"</f>
        <v>90070014798</v>
      </c>
      <c r="C5388" s="7">
        <v>990</v>
      </c>
    </row>
    <row r="5389" spans="1:3" x14ac:dyDescent="0.3">
      <c r="A5389" s="1" t="str">
        <f>"90070124998"</f>
        <v>90070124998</v>
      </c>
      <c r="C5389" s="7">
        <v>1740</v>
      </c>
    </row>
    <row r="5390" spans="1:3" x14ac:dyDescent="0.3">
      <c r="A5390" s="1" t="str">
        <f>"90070214998"</f>
        <v>90070214998</v>
      </c>
      <c r="C5390" s="7">
        <v>1440</v>
      </c>
    </row>
    <row r="5391" spans="1:3" x14ac:dyDescent="0.3">
      <c r="A5391" s="1" t="str">
        <f>"90070322798"</f>
        <v>90070322798</v>
      </c>
      <c r="C5391" s="7">
        <v>2245</v>
      </c>
    </row>
    <row r="5392" spans="1:3" x14ac:dyDescent="0.3">
      <c r="A5392" s="1" t="str">
        <f>"90070414798"</f>
        <v>90070414798</v>
      </c>
      <c r="C5392" s="7">
        <v>1100</v>
      </c>
    </row>
    <row r="5393" spans="1:3" x14ac:dyDescent="0.3">
      <c r="A5393" s="1" t="str">
        <f>"90090014798"</f>
        <v>90090014798</v>
      </c>
      <c r="C5393" s="7">
        <v>2550</v>
      </c>
    </row>
    <row r="5394" spans="1:3" x14ac:dyDescent="0.3">
      <c r="A5394" s="1" t="str">
        <f>"90100522705"</f>
        <v>90100522705</v>
      </c>
      <c r="C5394" s="7">
        <v>1400</v>
      </c>
    </row>
    <row r="5395" spans="1:3" x14ac:dyDescent="0.3">
      <c r="A5395" s="1" t="str">
        <f>"90100522747"</f>
        <v>90100522747</v>
      </c>
      <c r="C5395" s="7">
        <v>1400</v>
      </c>
    </row>
    <row r="5396" spans="1:3" x14ac:dyDescent="0.3">
      <c r="A5396" s="1" t="str">
        <f>"90100522765"</f>
        <v>90100522765</v>
      </c>
      <c r="C5396" s="7">
        <v>1280</v>
      </c>
    </row>
    <row r="5397" spans="1:3" x14ac:dyDescent="0.3">
      <c r="A5397" s="1" t="str">
        <f>"90100722347"</f>
        <v>90100722347</v>
      </c>
      <c r="C5397" s="7">
        <v>940</v>
      </c>
    </row>
    <row r="5398" spans="1:3" x14ac:dyDescent="0.3">
      <c r="A5398" s="1" t="str">
        <f>"90100922730"</f>
        <v>90100922730</v>
      </c>
      <c r="C5398" s="7">
        <v>935</v>
      </c>
    </row>
    <row r="5399" spans="1:3" x14ac:dyDescent="0.3">
      <c r="A5399" s="1" t="str">
        <f>"90100922795"</f>
        <v>90100922795</v>
      </c>
      <c r="C5399" s="7">
        <v>1085</v>
      </c>
    </row>
    <row r="5400" spans="1:3" x14ac:dyDescent="0.3">
      <c r="A5400" s="1" t="str">
        <f>"90101122747"</f>
        <v>90101122747</v>
      </c>
      <c r="C5400" s="7">
        <v>1405</v>
      </c>
    </row>
    <row r="5401" spans="1:3" x14ac:dyDescent="0.3">
      <c r="A5401" s="1" t="str">
        <f>"90101122760"</f>
        <v>90101122760</v>
      </c>
      <c r="C5401" s="7">
        <v>1000</v>
      </c>
    </row>
    <row r="5402" spans="1:3" x14ac:dyDescent="0.3">
      <c r="A5402" s="1" t="str">
        <f>"90101222798"</f>
        <v>90101222798</v>
      </c>
      <c r="C5402" s="7">
        <v>2240</v>
      </c>
    </row>
    <row r="5403" spans="1:3" x14ac:dyDescent="0.3">
      <c r="A5403" s="1" t="str">
        <f>"90101622930"</f>
        <v>90101622930</v>
      </c>
      <c r="C5403" s="7">
        <v>1510</v>
      </c>
    </row>
    <row r="5404" spans="1:3" x14ac:dyDescent="0.3">
      <c r="A5404" s="1" t="str">
        <f>"90101622943"</f>
        <v>90101622943</v>
      </c>
      <c r="C5404" s="7">
        <v>1535</v>
      </c>
    </row>
    <row r="5405" spans="1:3" x14ac:dyDescent="0.3">
      <c r="A5405" s="1" t="str">
        <f>"90101622947"</f>
        <v>90101622947</v>
      </c>
      <c r="C5405" s="7">
        <v>1510</v>
      </c>
    </row>
    <row r="5406" spans="1:3" x14ac:dyDescent="0.3">
      <c r="A5406" s="1" t="str">
        <f>"90101622990"</f>
        <v>90101622990</v>
      </c>
      <c r="C5406" s="7">
        <v>875</v>
      </c>
    </row>
    <row r="5407" spans="1:3" x14ac:dyDescent="0.3">
      <c r="A5407" s="1" t="str">
        <f>"90102422747"</f>
        <v>90102422747</v>
      </c>
      <c r="C5407" s="7">
        <v>2685</v>
      </c>
    </row>
    <row r="5408" spans="1:3" x14ac:dyDescent="0.3">
      <c r="A5408" s="1" t="str">
        <f>"90102722981"</f>
        <v>90102722981</v>
      </c>
      <c r="C5408" s="7">
        <v>1215</v>
      </c>
    </row>
    <row r="5409" spans="1:3" x14ac:dyDescent="0.3">
      <c r="A5409" s="1" t="str">
        <f>"90102822960"</f>
        <v>90102822960</v>
      </c>
      <c r="C5409" s="7">
        <v>1245</v>
      </c>
    </row>
    <row r="5410" spans="1:3" x14ac:dyDescent="0.3">
      <c r="A5410" s="1" t="str">
        <f>"90103422760"</f>
        <v>90103422760</v>
      </c>
      <c r="C5410" s="7">
        <v>1175</v>
      </c>
    </row>
    <row r="5411" spans="1:3" x14ac:dyDescent="0.3">
      <c r="A5411" s="1" t="str">
        <f>"90103422960"</f>
        <v>90103422960</v>
      </c>
      <c r="C5411" s="7">
        <v>1280</v>
      </c>
    </row>
    <row r="5412" spans="1:3" x14ac:dyDescent="0.3">
      <c r="A5412" s="1" t="str">
        <f>"90103622760"</f>
        <v>90103622760</v>
      </c>
      <c r="C5412" s="7">
        <v>800</v>
      </c>
    </row>
    <row r="5413" spans="1:3" x14ac:dyDescent="0.3">
      <c r="A5413" s="1" t="str">
        <f>"90103622944"</f>
        <v>90103622944</v>
      </c>
      <c r="C5413" s="7">
        <v>990</v>
      </c>
    </row>
    <row r="5414" spans="1:3" x14ac:dyDescent="0.3">
      <c r="A5414" s="1" t="str">
        <f>"90103622987"</f>
        <v>90103622987</v>
      </c>
      <c r="C5414" s="7">
        <v>990</v>
      </c>
    </row>
    <row r="5415" spans="1:3" x14ac:dyDescent="0.3">
      <c r="A5415" s="1" t="str">
        <f>"90103922795"</f>
        <v>90103922795</v>
      </c>
      <c r="C5415" s="7">
        <v>970</v>
      </c>
    </row>
    <row r="5416" spans="1:3" x14ac:dyDescent="0.3">
      <c r="A5416" s="1" t="str">
        <f>"90104122949"</f>
        <v>90104122949</v>
      </c>
      <c r="C5416" s="7">
        <v>1640</v>
      </c>
    </row>
    <row r="5417" spans="1:3" x14ac:dyDescent="0.3">
      <c r="A5417" s="1" t="str">
        <f>"90104122960"</f>
        <v>90104122960</v>
      </c>
      <c r="C5417" s="7">
        <v>1490</v>
      </c>
    </row>
    <row r="5418" spans="1:3" x14ac:dyDescent="0.3">
      <c r="A5418" s="1" t="str">
        <f>"90104122998"</f>
        <v>90104122998</v>
      </c>
      <c r="C5418" s="7">
        <v>1490</v>
      </c>
    </row>
    <row r="5419" spans="1:3" x14ac:dyDescent="0.3">
      <c r="A5419" s="1" t="str">
        <f>"90104424793"</f>
        <v>90104424793</v>
      </c>
      <c r="C5419" s="7">
        <v>1715</v>
      </c>
    </row>
    <row r="5420" spans="1:3" x14ac:dyDescent="0.3">
      <c r="A5420" s="1" t="str">
        <f>"90104522781"</f>
        <v>90104522781</v>
      </c>
      <c r="C5420" s="7">
        <v>975</v>
      </c>
    </row>
    <row r="5421" spans="1:3" x14ac:dyDescent="0.3">
      <c r="A5421" s="1" t="str">
        <f>"90104914747"</f>
        <v>90104914747</v>
      </c>
      <c r="C5421" s="7">
        <v>1055</v>
      </c>
    </row>
    <row r="5422" spans="1:3" x14ac:dyDescent="0.3">
      <c r="A5422" s="1" t="str">
        <f>"90104922702"</f>
        <v>90104922702</v>
      </c>
      <c r="C5422" s="7">
        <v>995</v>
      </c>
    </row>
    <row r="5423" spans="1:3" x14ac:dyDescent="0.3">
      <c r="A5423" s="1" t="str">
        <f>"90104922783"</f>
        <v>90104922783</v>
      </c>
      <c r="C5423" s="7">
        <v>995</v>
      </c>
    </row>
    <row r="5424" spans="1:3" x14ac:dyDescent="0.3">
      <c r="A5424" s="1" t="str">
        <f>"90104922960"</f>
        <v>90104922960</v>
      </c>
      <c r="C5424" s="7">
        <v>1215</v>
      </c>
    </row>
    <row r="5425" spans="1:3" x14ac:dyDescent="0.3">
      <c r="A5425" s="1" t="str">
        <f>"90104922995"</f>
        <v>90104922995</v>
      </c>
      <c r="C5425" s="7">
        <v>1215</v>
      </c>
    </row>
    <row r="5426" spans="1:3" x14ac:dyDescent="0.3">
      <c r="A5426" s="1" t="str">
        <f>"90105122744"</f>
        <v>90105122744</v>
      </c>
      <c r="C5426" s="7">
        <v>1215</v>
      </c>
    </row>
    <row r="5427" spans="1:3" x14ac:dyDescent="0.3">
      <c r="A5427" s="1" t="str">
        <f>"90105122944"</f>
        <v>90105122944</v>
      </c>
      <c r="C5427" s="7">
        <v>1310</v>
      </c>
    </row>
    <row r="5428" spans="1:3" x14ac:dyDescent="0.3">
      <c r="A5428" s="1" t="str">
        <f>"90105122992"</f>
        <v>90105122992</v>
      </c>
      <c r="C5428" s="7">
        <v>1310</v>
      </c>
    </row>
    <row r="5429" spans="1:3" x14ac:dyDescent="0.3">
      <c r="A5429" s="1" t="str">
        <f>"90105122998"</f>
        <v>90105122998</v>
      </c>
      <c r="C5429" s="7">
        <v>1310</v>
      </c>
    </row>
    <row r="5430" spans="1:3" x14ac:dyDescent="0.3">
      <c r="A5430" s="1" t="str">
        <f>"90105314944"</f>
        <v>90105314944</v>
      </c>
      <c r="C5430" s="7">
        <v>1640</v>
      </c>
    </row>
    <row r="5431" spans="1:3" x14ac:dyDescent="0.3">
      <c r="A5431" s="1" t="str">
        <f>"90105314998"</f>
        <v>90105314998</v>
      </c>
      <c r="C5431" s="7">
        <v>1540</v>
      </c>
    </row>
    <row r="5432" spans="1:3" x14ac:dyDescent="0.3">
      <c r="A5432" s="1" t="str">
        <f>"90105614930"</f>
        <v>90105614930</v>
      </c>
      <c r="C5432" s="7">
        <v>1440</v>
      </c>
    </row>
    <row r="5433" spans="1:3" x14ac:dyDescent="0.3">
      <c r="A5433" s="1" t="str">
        <f>"90105614943"</f>
        <v>90105614943</v>
      </c>
      <c r="C5433" s="7">
        <v>1440</v>
      </c>
    </row>
    <row r="5434" spans="1:3" x14ac:dyDescent="0.3">
      <c r="A5434" s="1" t="str">
        <f>"90105722786"</f>
        <v>90105722786</v>
      </c>
      <c r="C5434" s="7">
        <v>1430</v>
      </c>
    </row>
    <row r="5435" spans="1:3" x14ac:dyDescent="0.3">
      <c r="A5435" s="1" t="str">
        <f>"90105722930"</f>
        <v>90105722930</v>
      </c>
      <c r="C5435" s="7">
        <v>2450</v>
      </c>
    </row>
    <row r="5436" spans="1:3" x14ac:dyDescent="0.3">
      <c r="A5436" s="1" t="str">
        <f>"90105722943"</f>
        <v>90105722943</v>
      </c>
      <c r="C5436" s="7">
        <v>1430</v>
      </c>
    </row>
    <row r="5437" spans="1:3" x14ac:dyDescent="0.3">
      <c r="A5437" s="1" t="str">
        <f>"90106222747"</f>
        <v>90106222747</v>
      </c>
      <c r="C5437" s="7">
        <v>1950</v>
      </c>
    </row>
    <row r="5438" spans="1:3" x14ac:dyDescent="0.3">
      <c r="A5438" s="1" t="str">
        <f>"90106222760"</f>
        <v>90106222760</v>
      </c>
      <c r="C5438" s="7">
        <v>1450</v>
      </c>
    </row>
    <row r="5439" spans="1:3" x14ac:dyDescent="0.3">
      <c r="A5439" s="1" t="str">
        <f>"90106322718"</f>
        <v>90106322718</v>
      </c>
      <c r="C5439" s="7">
        <v>3050</v>
      </c>
    </row>
    <row r="5440" spans="1:3" x14ac:dyDescent="0.3">
      <c r="A5440" s="1" t="str">
        <f>"90106322747"</f>
        <v>90106322747</v>
      </c>
      <c r="C5440" s="7">
        <v>2880</v>
      </c>
    </row>
    <row r="5441" spans="1:3" x14ac:dyDescent="0.3">
      <c r="A5441" s="1" t="str">
        <f>"90106322754"</f>
        <v>90106322754</v>
      </c>
      <c r="C5441" s="7">
        <v>2075</v>
      </c>
    </row>
    <row r="5442" spans="1:3" x14ac:dyDescent="0.3">
      <c r="A5442" s="1" t="str">
        <f>"90106514744"</f>
        <v>90106514744</v>
      </c>
      <c r="C5442" s="7">
        <v>1785</v>
      </c>
    </row>
    <row r="5443" spans="1:3" x14ac:dyDescent="0.3">
      <c r="A5443" s="1" t="str">
        <f>"90106514792"</f>
        <v>90106514792</v>
      </c>
      <c r="C5443" s="7">
        <v>1785</v>
      </c>
    </row>
    <row r="5444" spans="1:3" x14ac:dyDescent="0.3">
      <c r="A5444" s="1" t="str">
        <f>"90107014760"</f>
        <v>90107014760</v>
      </c>
      <c r="C5444" s="7">
        <v>1615</v>
      </c>
    </row>
    <row r="5445" spans="1:3" x14ac:dyDescent="0.3">
      <c r="A5445" s="1" t="str">
        <f>"90107222944"</f>
        <v>90107222944</v>
      </c>
      <c r="C5445" s="7">
        <v>2240</v>
      </c>
    </row>
    <row r="5446" spans="1:3" x14ac:dyDescent="0.3">
      <c r="A5446" s="1" t="str">
        <f>"90107222987"</f>
        <v>90107222987</v>
      </c>
      <c r="C5446" s="7">
        <v>2140</v>
      </c>
    </row>
    <row r="5447" spans="1:3" x14ac:dyDescent="0.3">
      <c r="A5447" s="1" t="str">
        <f>"90107522743"</f>
        <v>90107522743</v>
      </c>
      <c r="C5447" s="7">
        <v>890</v>
      </c>
    </row>
    <row r="5448" spans="1:3" x14ac:dyDescent="0.3">
      <c r="A5448" s="1" t="str">
        <f>"90107822947"</f>
        <v>90107822947</v>
      </c>
      <c r="C5448" s="7">
        <v>2655</v>
      </c>
    </row>
    <row r="5449" spans="1:3" x14ac:dyDescent="0.3">
      <c r="A5449" s="1" t="str">
        <f>"90107822998"</f>
        <v>90107822998</v>
      </c>
      <c r="C5449" s="7">
        <v>2390</v>
      </c>
    </row>
    <row r="5450" spans="1:3" x14ac:dyDescent="0.3">
      <c r="A5450" s="1" t="str">
        <f>"90108022760"</f>
        <v>90108022760</v>
      </c>
      <c r="C5450" s="7">
        <v>1740</v>
      </c>
    </row>
    <row r="5451" spans="1:3" x14ac:dyDescent="0.3">
      <c r="A5451" s="1" t="str">
        <f>"90109022942"</f>
        <v>90109022942</v>
      </c>
      <c r="C5451" s="7">
        <v>2540</v>
      </c>
    </row>
    <row r="5452" spans="1:3" x14ac:dyDescent="0.3">
      <c r="A5452" s="1" t="str">
        <f>"90109122998"</f>
        <v>90109122998</v>
      </c>
      <c r="C5452" s="7">
        <v>2475</v>
      </c>
    </row>
    <row r="5453" spans="1:3" x14ac:dyDescent="0.3">
      <c r="A5453" s="1" t="str">
        <f>"90120522937"</f>
        <v>90120522937</v>
      </c>
      <c r="C5453" s="7">
        <v>4780</v>
      </c>
    </row>
    <row r="5454" spans="1:3" x14ac:dyDescent="0.3">
      <c r="A5454" s="1" t="str">
        <f>"90120822742"</f>
        <v>90120822742</v>
      </c>
      <c r="C5454" s="7">
        <v>2840</v>
      </c>
    </row>
    <row r="5455" spans="1:3" x14ac:dyDescent="0.3">
      <c r="A5455" s="1" t="str">
        <f>"90120822798"</f>
        <v>90120822798</v>
      </c>
      <c r="C5455" s="7">
        <v>2245</v>
      </c>
    </row>
    <row r="5456" spans="1:3" x14ac:dyDescent="0.3">
      <c r="A5456" s="1" t="str">
        <f>"90121422743"</f>
        <v>90121422743</v>
      </c>
      <c r="C5456" s="7">
        <v>1580</v>
      </c>
    </row>
    <row r="5457" spans="1:3" x14ac:dyDescent="0.3">
      <c r="A5457" s="1" t="str">
        <f>"90121422998"</f>
        <v>90121422998</v>
      </c>
      <c r="C5457" s="7">
        <v>1700</v>
      </c>
    </row>
    <row r="5458" spans="1:3" x14ac:dyDescent="0.3">
      <c r="A5458" s="1" t="str">
        <f>"90121722944"</f>
        <v>90121722944</v>
      </c>
      <c r="C5458" s="7">
        <v>2945</v>
      </c>
    </row>
    <row r="5459" spans="1:3" x14ac:dyDescent="0.3">
      <c r="A5459" s="1" t="str">
        <f>"90121822944"</f>
        <v>90121822944</v>
      </c>
      <c r="C5459" s="7">
        <v>2520</v>
      </c>
    </row>
    <row r="5460" spans="1:3" x14ac:dyDescent="0.3">
      <c r="A5460" s="1" t="str">
        <f>"90121922798"</f>
        <v>90121922798</v>
      </c>
      <c r="C5460" s="7">
        <v>1200</v>
      </c>
    </row>
    <row r="5461" spans="1:3" x14ac:dyDescent="0.3">
      <c r="A5461" s="1" t="str">
        <f>"90121922987"</f>
        <v>90121922987</v>
      </c>
      <c r="C5461" s="7">
        <v>1540</v>
      </c>
    </row>
    <row r="5462" spans="1:3" x14ac:dyDescent="0.3">
      <c r="A5462" s="1" t="str">
        <f>"90122022747"</f>
        <v>90122022747</v>
      </c>
      <c r="C5462" s="7">
        <v>1940</v>
      </c>
    </row>
    <row r="5463" spans="1:3" x14ac:dyDescent="0.3">
      <c r="A5463" s="1" t="str">
        <f>"90122022786"</f>
        <v>90122022786</v>
      </c>
      <c r="C5463" s="7">
        <v>1740</v>
      </c>
    </row>
    <row r="5464" spans="1:3" x14ac:dyDescent="0.3">
      <c r="A5464" s="1" t="str">
        <f>"90122024793"</f>
        <v>90122024793</v>
      </c>
      <c r="C5464" s="7">
        <v>1800</v>
      </c>
    </row>
    <row r="5465" spans="1:3" x14ac:dyDescent="0.3">
      <c r="A5465" s="1" t="str">
        <f>"90122124743"</f>
        <v>90122124743</v>
      </c>
      <c r="C5465" s="7">
        <v>2180</v>
      </c>
    </row>
    <row r="5466" spans="1:3" x14ac:dyDescent="0.3">
      <c r="A5466" s="1" t="str">
        <f>"90122124744"</f>
        <v>90122124744</v>
      </c>
      <c r="C5466" s="7">
        <v>2140</v>
      </c>
    </row>
    <row r="5467" spans="1:3" x14ac:dyDescent="0.3">
      <c r="A5467" s="1" t="str">
        <f>"90122222747"</f>
        <v>90122222747</v>
      </c>
      <c r="C5467" s="7">
        <v>1500</v>
      </c>
    </row>
    <row r="5468" spans="1:3" x14ac:dyDescent="0.3">
      <c r="A5468" s="1" t="str">
        <f>"90122222749"</f>
        <v>90122222749</v>
      </c>
      <c r="C5468" s="7">
        <v>2350</v>
      </c>
    </row>
    <row r="5469" spans="1:3" x14ac:dyDescent="0.3">
      <c r="A5469" s="1" t="str">
        <f>"90122224744"</f>
        <v>90122224744</v>
      </c>
      <c r="C5469" s="7">
        <v>885</v>
      </c>
    </row>
    <row r="5470" spans="1:3" x14ac:dyDescent="0.3">
      <c r="A5470" s="1" t="str">
        <f>"90122322743"</f>
        <v>90122322743</v>
      </c>
      <c r="C5470" s="7">
        <v>2040</v>
      </c>
    </row>
    <row r="5471" spans="1:3" x14ac:dyDescent="0.3">
      <c r="A5471" s="1" t="str">
        <f>"90122322747"</f>
        <v>90122322747</v>
      </c>
      <c r="C5471" s="7">
        <v>2140</v>
      </c>
    </row>
    <row r="5472" spans="1:3" x14ac:dyDescent="0.3">
      <c r="A5472" s="1" t="str">
        <f>"90122424747"</f>
        <v>90122424747</v>
      </c>
      <c r="C5472" s="7">
        <v>3525</v>
      </c>
    </row>
    <row r="5473" spans="1:3" x14ac:dyDescent="0.3">
      <c r="A5473" s="1" t="str">
        <f>"90122522747"</f>
        <v>90122522747</v>
      </c>
      <c r="C5473" s="7">
        <v>2715</v>
      </c>
    </row>
    <row r="5474" spans="1:3" x14ac:dyDescent="0.3">
      <c r="A5474" s="1" t="str">
        <f>"90122624987"</f>
        <v>90122624987</v>
      </c>
      <c r="C5474" s="7">
        <v>2870</v>
      </c>
    </row>
    <row r="5475" spans="1:3" x14ac:dyDescent="0.3">
      <c r="A5475" s="1" t="str">
        <f>"90122724760"</f>
        <v>90122724760</v>
      </c>
      <c r="C5475" s="7">
        <v>3850</v>
      </c>
    </row>
    <row r="5476" spans="1:3" x14ac:dyDescent="0.3">
      <c r="A5476" s="1" t="str">
        <f>"90122834743"</f>
        <v>90122834743</v>
      </c>
      <c r="C5476" s="7">
        <v>2900</v>
      </c>
    </row>
    <row r="5477" spans="1:3" x14ac:dyDescent="0.3">
      <c r="A5477" s="1" t="str">
        <f>"90122834747"</f>
        <v>90122834747</v>
      </c>
      <c r="C5477" s="7">
        <v>3725</v>
      </c>
    </row>
    <row r="5478" spans="1:3" x14ac:dyDescent="0.3">
      <c r="A5478" s="1" t="str">
        <f>"90122834798"</f>
        <v>90122834798</v>
      </c>
      <c r="C5478" s="7">
        <v>2900</v>
      </c>
    </row>
    <row r="5479" spans="1:3" x14ac:dyDescent="0.3">
      <c r="A5479" s="1" t="str">
        <f>"90123122944"</f>
        <v>90123122944</v>
      </c>
      <c r="C5479" s="7">
        <v>1940</v>
      </c>
    </row>
    <row r="5480" spans="1:3" x14ac:dyDescent="0.3">
      <c r="A5480" s="1" t="str">
        <f>"90123122998"</f>
        <v>90123122998</v>
      </c>
      <c r="C5480" s="7">
        <v>1800</v>
      </c>
    </row>
    <row r="5481" spans="1:3" x14ac:dyDescent="0.3">
      <c r="A5481" s="1" t="str">
        <f>"90123322737"</f>
        <v>90123322737</v>
      </c>
      <c r="C5481" s="7">
        <v>3795</v>
      </c>
    </row>
    <row r="5482" spans="1:3" x14ac:dyDescent="0.3">
      <c r="A5482" s="1" t="str">
        <f>"90123424744"</f>
        <v>90123424744</v>
      </c>
      <c r="C5482" s="7">
        <v>2355</v>
      </c>
    </row>
    <row r="5483" spans="1:3" x14ac:dyDescent="0.3">
      <c r="A5483" s="1" t="str">
        <f>"90123722743"</f>
        <v>90123722743</v>
      </c>
      <c r="C5483" s="7">
        <v>1490</v>
      </c>
    </row>
    <row r="5484" spans="1:3" x14ac:dyDescent="0.3">
      <c r="A5484" s="1" t="str">
        <f>"90123734798"</f>
        <v>90123734798</v>
      </c>
      <c r="C5484" s="7">
        <v>1490</v>
      </c>
    </row>
    <row r="5485" spans="1:3" x14ac:dyDescent="0.3">
      <c r="A5485" s="1" t="str">
        <f>"90123922798"</f>
        <v>90123922798</v>
      </c>
      <c r="C5485" s="7">
        <v>2700</v>
      </c>
    </row>
    <row r="5486" spans="1:3" x14ac:dyDescent="0.3">
      <c r="A5486" s="1" t="str">
        <f>"90124022742"</f>
        <v>90124022742</v>
      </c>
      <c r="C5486" s="7">
        <v>2945</v>
      </c>
    </row>
    <row r="5487" spans="1:3" x14ac:dyDescent="0.3">
      <c r="A5487" s="1" t="str">
        <f>"90124122798"</f>
        <v>90124122798</v>
      </c>
      <c r="C5487" s="7">
        <v>2040</v>
      </c>
    </row>
    <row r="5488" spans="1:3" x14ac:dyDescent="0.3">
      <c r="A5488" s="1" t="str">
        <f>"90124222747"</f>
        <v>90124222747</v>
      </c>
      <c r="C5488" s="7">
        <v>1980</v>
      </c>
    </row>
    <row r="5489" spans="1:3" x14ac:dyDescent="0.3">
      <c r="A5489" s="1" t="str">
        <f>"90124222749"</f>
        <v>90124222749</v>
      </c>
      <c r="C5489" s="7">
        <v>2020</v>
      </c>
    </row>
    <row r="5490" spans="1:3" x14ac:dyDescent="0.3">
      <c r="A5490" s="1" t="str">
        <f>"90124324747"</f>
        <v>90124324747</v>
      </c>
      <c r="C5490" s="7">
        <v>3460</v>
      </c>
    </row>
    <row r="5491" spans="1:3" x14ac:dyDescent="0.3">
      <c r="A5491" s="1" t="str">
        <f>"90124324760"</f>
        <v>90124324760</v>
      </c>
      <c r="C5491" s="7">
        <v>2730</v>
      </c>
    </row>
    <row r="5492" spans="1:3" x14ac:dyDescent="0.3">
      <c r="A5492" s="1" t="str">
        <f>"90124422743"</f>
        <v>90124422743</v>
      </c>
      <c r="C5492" s="7">
        <v>1700</v>
      </c>
    </row>
    <row r="5493" spans="1:3" x14ac:dyDescent="0.3">
      <c r="A5493" s="1" t="str">
        <f>"90124422749"</f>
        <v>90124422749</v>
      </c>
      <c r="C5493" s="7">
        <v>1800</v>
      </c>
    </row>
    <row r="5494" spans="1:3" x14ac:dyDescent="0.3">
      <c r="A5494" s="1" t="str">
        <f>"90124424730"</f>
        <v>90124424730</v>
      </c>
      <c r="C5494" s="7">
        <v>1800</v>
      </c>
    </row>
    <row r="5495" spans="1:3" x14ac:dyDescent="0.3">
      <c r="A5495" s="1" t="str">
        <f>"90124522747"</f>
        <v>90124522747</v>
      </c>
      <c r="C5495" s="7">
        <v>2945</v>
      </c>
    </row>
    <row r="5496" spans="1:3" x14ac:dyDescent="0.3">
      <c r="A5496" s="1" t="str">
        <f>"90124524760"</f>
        <v>90124524760</v>
      </c>
      <c r="C5496" s="7">
        <v>2640</v>
      </c>
    </row>
    <row r="5497" spans="1:3" x14ac:dyDescent="0.3">
      <c r="A5497" s="1" t="str">
        <f>"90124624737"</f>
        <v>90124624737</v>
      </c>
      <c r="C5497" s="7">
        <v>2700</v>
      </c>
    </row>
    <row r="5498" spans="1:3" x14ac:dyDescent="0.3">
      <c r="A5498" s="1" t="str">
        <f>"90124624742"</f>
        <v>90124624742</v>
      </c>
      <c r="C5498" s="7">
        <v>3240</v>
      </c>
    </row>
    <row r="5499" spans="1:3" x14ac:dyDescent="0.3">
      <c r="A5499" s="1" t="str">
        <f>"90124624760"</f>
        <v>90124624760</v>
      </c>
      <c r="C5499" s="7">
        <v>2515</v>
      </c>
    </row>
    <row r="5500" spans="1:3" x14ac:dyDescent="0.3">
      <c r="A5500" s="1" t="str">
        <f>"90124722760"</f>
        <v>90124722760</v>
      </c>
      <c r="C5500" s="7">
        <v>2585</v>
      </c>
    </row>
    <row r="5501" spans="1:3" x14ac:dyDescent="0.3">
      <c r="A5501" s="1" t="str">
        <f>"90124922798"</f>
        <v>90124922798</v>
      </c>
      <c r="C5501" s="7">
        <v>1440</v>
      </c>
    </row>
    <row r="5502" spans="1:3" x14ac:dyDescent="0.3">
      <c r="A5502" s="1" t="str">
        <f>"90124924749"</f>
        <v>90124924749</v>
      </c>
      <c r="C5502" s="7">
        <v>1600</v>
      </c>
    </row>
    <row r="5503" spans="1:3" x14ac:dyDescent="0.3">
      <c r="A5503" s="1" t="str">
        <f>"90125024709"</f>
        <v>90125024709</v>
      </c>
      <c r="C5503" s="7">
        <v>1840</v>
      </c>
    </row>
    <row r="5504" spans="1:3" x14ac:dyDescent="0.3">
      <c r="A5504" s="1" t="str">
        <f>"90125024730"</f>
        <v>90125024730</v>
      </c>
      <c r="C5504" s="7">
        <v>1840</v>
      </c>
    </row>
    <row r="5505" spans="1:3" x14ac:dyDescent="0.3">
      <c r="A5505" s="1" t="str">
        <f>"90125024744"</f>
        <v>90125024744</v>
      </c>
      <c r="C5505" s="7">
        <v>1840</v>
      </c>
    </row>
    <row r="5506" spans="1:3" x14ac:dyDescent="0.3">
      <c r="A5506" s="1" t="str">
        <f>"90125124730"</f>
        <v>90125124730</v>
      </c>
      <c r="C5506" s="7">
        <v>1800</v>
      </c>
    </row>
    <row r="5507" spans="1:3" x14ac:dyDescent="0.3">
      <c r="A5507" s="1" t="str">
        <f>"90125124743"</f>
        <v>90125124743</v>
      </c>
      <c r="C5507" s="7">
        <v>1640</v>
      </c>
    </row>
    <row r="5508" spans="1:3" x14ac:dyDescent="0.3">
      <c r="A5508" s="1" t="str">
        <f>"90125124749"</f>
        <v>90125124749</v>
      </c>
      <c r="C5508" s="7">
        <v>1800</v>
      </c>
    </row>
    <row r="5509" spans="1:3" x14ac:dyDescent="0.3">
      <c r="A5509" s="1" t="str">
        <f>"90125222747"</f>
        <v>90125222747</v>
      </c>
      <c r="C5509" s="7">
        <v>2640</v>
      </c>
    </row>
    <row r="5510" spans="1:3" x14ac:dyDescent="0.3">
      <c r="A5510" s="1" t="str">
        <f>"90125224798"</f>
        <v>90125224798</v>
      </c>
      <c r="C5510" s="7">
        <v>2440</v>
      </c>
    </row>
    <row r="5511" spans="1:3" x14ac:dyDescent="0.3">
      <c r="A5511" s="1" t="str">
        <f>"90125522743"</f>
        <v>90125522743</v>
      </c>
      <c r="C5511" s="7">
        <v>3240</v>
      </c>
    </row>
    <row r="5512" spans="1:3" x14ac:dyDescent="0.3">
      <c r="A5512" s="1" t="str">
        <f>"90125522793"</f>
        <v>90125522793</v>
      </c>
      <c r="C5512" s="7">
        <v>3240</v>
      </c>
    </row>
    <row r="5513" spans="1:3" x14ac:dyDescent="0.3">
      <c r="A5513" s="1" t="str">
        <f>"90125624747"</f>
        <v>90125624747</v>
      </c>
      <c r="C5513" s="7">
        <v>3690</v>
      </c>
    </row>
    <row r="5514" spans="1:3" x14ac:dyDescent="0.3">
      <c r="A5514" s="1" t="str">
        <f>"90125624787"</f>
        <v>90125624787</v>
      </c>
      <c r="C5514" s="7">
        <v>3200</v>
      </c>
    </row>
    <row r="5515" spans="1:3" x14ac:dyDescent="0.3">
      <c r="A5515" s="1" t="str">
        <f>"90125724747"</f>
        <v>90125724747</v>
      </c>
      <c r="C5515" s="7">
        <v>4990</v>
      </c>
    </row>
    <row r="5516" spans="1:3" x14ac:dyDescent="0.3">
      <c r="A5516" s="1" t="str">
        <f>"90125824743"</f>
        <v>90125824743</v>
      </c>
      <c r="C5516" s="7">
        <v>1600</v>
      </c>
    </row>
    <row r="5517" spans="1:3" x14ac:dyDescent="0.3">
      <c r="A5517" s="1" t="str">
        <f>"90126024743"</f>
        <v>90126024743</v>
      </c>
      <c r="C5517" s="7">
        <v>2000</v>
      </c>
    </row>
    <row r="5518" spans="1:3" x14ac:dyDescent="0.3">
      <c r="A5518" s="1" t="str">
        <f>"90126222749"</f>
        <v>90126222749</v>
      </c>
      <c r="C5518" s="7">
        <v>3755</v>
      </c>
    </row>
    <row r="5519" spans="1:3" x14ac:dyDescent="0.3">
      <c r="A5519" s="1" t="str">
        <f>"90126414730"</f>
        <v>90126414730</v>
      </c>
      <c r="C5519" s="7">
        <v>2240</v>
      </c>
    </row>
    <row r="5520" spans="1:3" x14ac:dyDescent="0.3">
      <c r="A5520" s="1" t="str">
        <f>"90126534749"</f>
        <v>90126534749</v>
      </c>
      <c r="C5520" s="7">
        <v>1940</v>
      </c>
    </row>
    <row r="5521" spans="1:3" x14ac:dyDescent="0.3">
      <c r="A5521" s="1" t="str">
        <f>"90126534798"</f>
        <v>90126534798</v>
      </c>
      <c r="C5521" s="7">
        <v>1800</v>
      </c>
    </row>
    <row r="5522" spans="1:3" x14ac:dyDescent="0.3">
      <c r="A5522" s="1" t="str">
        <f>"90126724744"</f>
        <v>90126724744</v>
      </c>
      <c r="C5522" s="7">
        <v>2360</v>
      </c>
    </row>
    <row r="5523" spans="1:3" x14ac:dyDescent="0.3">
      <c r="A5523" s="1" t="str">
        <f>"90127422749"</f>
        <v>90127422749</v>
      </c>
      <c r="C5523" s="7">
        <v>4250</v>
      </c>
    </row>
    <row r="5524" spans="1:3" x14ac:dyDescent="0.3">
      <c r="A5524" s="1" t="str">
        <f>"90128022760"</f>
        <v>90128022760</v>
      </c>
      <c r="C5524" s="7">
        <v>3740</v>
      </c>
    </row>
    <row r="5525" spans="1:3" x14ac:dyDescent="0.3">
      <c r="A5525" s="1" t="str">
        <f>"90128122742"</f>
        <v>90128122742</v>
      </c>
      <c r="C5525" s="7">
        <v>5865</v>
      </c>
    </row>
    <row r="5526" spans="1:3" x14ac:dyDescent="0.3">
      <c r="A5526" s="1" t="str">
        <f>"90128222787"</f>
        <v>90128222787</v>
      </c>
      <c r="C5526" s="7">
        <v>2415</v>
      </c>
    </row>
    <row r="5527" spans="1:3" x14ac:dyDescent="0.3">
      <c r="A5527" s="1" t="str">
        <f>"90128222798"</f>
        <v>90128222798</v>
      </c>
      <c r="C5527" s="7">
        <v>2415</v>
      </c>
    </row>
    <row r="5528" spans="1:3" x14ac:dyDescent="0.3">
      <c r="A5528" s="1" t="str">
        <f>"90128322749"</f>
        <v>90128322749</v>
      </c>
      <c r="C5528" s="7">
        <v>3600</v>
      </c>
    </row>
    <row r="5529" spans="1:3" x14ac:dyDescent="0.3">
      <c r="A5529" s="1" t="str">
        <f>"90128622749"</f>
        <v>90128622749</v>
      </c>
      <c r="C5529" s="7">
        <v>4540</v>
      </c>
    </row>
    <row r="5530" spans="1:3" x14ac:dyDescent="0.3">
      <c r="A5530" s="1" t="str">
        <f>"90128824742"</f>
        <v>90128824742</v>
      </c>
      <c r="C5530" s="7">
        <v>6575</v>
      </c>
    </row>
    <row r="5531" spans="1:3" x14ac:dyDescent="0.3">
      <c r="A5531" s="1" t="str">
        <f>"90128824787"</f>
        <v>90128824787</v>
      </c>
      <c r="C5531" s="7">
        <v>2210</v>
      </c>
    </row>
    <row r="5532" spans="1:3" x14ac:dyDescent="0.3">
      <c r="A5532" s="1" t="str">
        <f>"90128922798"</f>
        <v>90128922798</v>
      </c>
      <c r="C5532" s="7">
        <v>1750</v>
      </c>
    </row>
    <row r="5533" spans="1:3" x14ac:dyDescent="0.3">
      <c r="A5533" s="1" t="str">
        <f>"90129132742"</f>
        <v>90129132742</v>
      </c>
      <c r="C5533" s="7">
        <v>5300</v>
      </c>
    </row>
    <row r="5534" spans="1:3" x14ac:dyDescent="0.3">
      <c r="A5534" s="1" t="str">
        <f>"90129224760"</f>
        <v>90129224760</v>
      </c>
      <c r="C5534" s="7">
        <v>2135</v>
      </c>
    </row>
    <row r="5535" spans="1:3" x14ac:dyDescent="0.3">
      <c r="A5535" s="1" t="str">
        <f>"90129322742"</f>
        <v>90129322742</v>
      </c>
      <c r="C5535" s="7">
        <v>3900</v>
      </c>
    </row>
    <row r="5536" spans="1:3" x14ac:dyDescent="0.3">
      <c r="A5536" s="1" t="str">
        <f>"90129325798"</f>
        <v>90129325798</v>
      </c>
      <c r="C5536" s="7">
        <v>3140</v>
      </c>
    </row>
    <row r="5537" spans="1:3" x14ac:dyDescent="0.3">
      <c r="A5537" s="1" t="str">
        <f>"90129422760"</f>
        <v>90129422760</v>
      </c>
      <c r="C5537" s="7">
        <v>3040</v>
      </c>
    </row>
    <row r="5538" spans="1:3" x14ac:dyDescent="0.3">
      <c r="A5538" s="1" t="str">
        <f>"90129522742"</f>
        <v>90129522742</v>
      </c>
      <c r="C5538" s="7">
        <v>5040</v>
      </c>
    </row>
    <row r="5539" spans="1:3" x14ac:dyDescent="0.3">
      <c r="A5539" s="1" t="str">
        <f>"90129525787"</f>
        <v>90129525787</v>
      </c>
      <c r="C5539" s="7">
        <v>3040</v>
      </c>
    </row>
    <row r="5540" spans="1:3" x14ac:dyDescent="0.3">
      <c r="A5540" s="1" t="str">
        <f>"90129622760"</f>
        <v>90129622760</v>
      </c>
      <c r="C5540" s="7">
        <v>2500</v>
      </c>
    </row>
    <row r="5541" spans="1:3" x14ac:dyDescent="0.3">
      <c r="A5541" s="1" t="str">
        <f>"90129722787"</f>
        <v>90129722787</v>
      </c>
      <c r="C5541" s="7">
        <v>2400</v>
      </c>
    </row>
    <row r="5542" spans="1:3" x14ac:dyDescent="0.3">
      <c r="A5542" s="1" t="str">
        <f>"90129925798"</f>
        <v>90129925798</v>
      </c>
      <c r="C5542" s="7">
        <v>3650</v>
      </c>
    </row>
    <row r="5543" spans="1:3" x14ac:dyDescent="0.3">
      <c r="A5543" s="1" t="str">
        <f>"90130122730"</f>
        <v>90130122730</v>
      </c>
      <c r="C5543" s="7">
        <v>1900</v>
      </c>
    </row>
    <row r="5544" spans="1:3" x14ac:dyDescent="0.3">
      <c r="A5544" s="1" t="str">
        <f>"90130122743"</f>
        <v>90130122743</v>
      </c>
      <c r="C5544" s="7">
        <v>1900</v>
      </c>
    </row>
    <row r="5545" spans="1:3" x14ac:dyDescent="0.3">
      <c r="A5545" s="1" t="str">
        <f>"90130314743"</f>
        <v>90130314743</v>
      </c>
      <c r="C5545" s="7">
        <v>2310</v>
      </c>
    </row>
    <row r="5546" spans="1:3" x14ac:dyDescent="0.3">
      <c r="A5546" s="1" t="str">
        <f>"90130422742"</f>
        <v>90130422742</v>
      </c>
      <c r="C5546" s="7">
        <v>2815</v>
      </c>
    </row>
    <row r="5547" spans="1:3" x14ac:dyDescent="0.3">
      <c r="A5547" s="1" t="str">
        <f>"90130622743"</f>
        <v>90130622743</v>
      </c>
      <c r="C5547" s="7">
        <v>790</v>
      </c>
    </row>
    <row r="5548" spans="1:3" x14ac:dyDescent="0.3">
      <c r="A5548" s="1" t="str">
        <f>"90130622744"</f>
        <v>90130622744</v>
      </c>
      <c r="C5548" s="7">
        <v>790</v>
      </c>
    </row>
    <row r="5549" spans="1:3" x14ac:dyDescent="0.3">
      <c r="A5549" s="1" t="str">
        <f>"90130722743"</f>
        <v>90130722743</v>
      </c>
      <c r="C5549" s="7">
        <v>2040</v>
      </c>
    </row>
    <row r="5550" spans="1:3" x14ac:dyDescent="0.3">
      <c r="A5550" s="1" t="str">
        <f>"90131122730"</f>
        <v>90131122730</v>
      </c>
      <c r="C5550" s="7">
        <v>1840</v>
      </c>
    </row>
    <row r="5551" spans="1:3" x14ac:dyDescent="0.3">
      <c r="A5551" s="1" t="str">
        <f>"90131125798"</f>
        <v>90131125798</v>
      </c>
      <c r="C5551" s="7">
        <v>1795</v>
      </c>
    </row>
    <row r="5552" spans="1:3" x14ac:dyDescent="0.3">
      <c r="A5552" s="1" t="str">
        <f>"90140022949"</f>
        <v>90140022949</v>
      </c>
      <c r="C5552" s="7">
        <v>2290</v>
      </c>
    </row>
    <row r="5553" spans="1:3" x14ac:dyDescent="0.3">
      <c r="A5553" s="1" t="str">
        <f>"90140114787"</f>
        <v>90140114787</v>
      </c>
      <c r="C5553" s="7">
        <v>935</v>
      </c>
    </row>
    <row r="5554" spans="1:3" x14ac:dyDescent="0.3">
      <c r="A5554" s="1" t="str">
        <f>"90140114943"</f>
        <v>90140114943</v>
      </c>
      <c r="C5554" s="7">
        <v>1100</v>
      </c>
    </row>
    <row r="5555" spans="1:3" x14ac:dyDescent="0.3">
      <c r="A5555" s="1" t="str">
        <f>"90140114944"</f>
        <v>90140114944</v>
      </c>
      <c r="C5555" s="7">
        <v>1200</v>
      </c>
    </row>
    <row r="5556" spans="1:3" x14ac:dyDescent="0.3">
      <c r="A5556" s="1" t="str">
        <f>"90140114998"</f>
        <v>90140114998</v>
      </c>
      <c r="C5556" s="7">
        <v>1100</v>
      </c>
    </row>
    <row r="5557" spans="1:3" x14ac:dyDescent="0.3">
      <c r="A5557" s="1" t="str">
        <f>"90140214783"</f>
        <v>90140214783</v>
      </c>
      <c r="C5557" s="7">
        <v>935</v>
      </c>
    </row>
    <row r="5558" spans="1:3" x14ac:dyDescent="0.3">
      <c r="A5558" s="1" t="str">
        <f>"90140214798"</f>
        <v>90140214798</v>
      </c>
      <c r="C5558" s="7">
        <v>935</v>
      </c>
    </row>
    <row r="5559" spans="1:3" x14ac:dyDescent="0.3">
      <c r="A5559" s="1" t="str">
        <f>"90140314993"</f>
        <v>90140314993</v>
      </c>
      <c r="C5559" s="7">
        <v>1175</v>
      </c>
    </row>
    <row r="5560" spans="1:3" x14ac:dyDescent="0.3">
      <c r="A5560" s="1" t="str">
        <f>"90140414998"</f>
        <v>90140414998</v>
      </c>
      <c r="C5560" s="7">
        <v>1615</v>
      </c>
    </row>
    <row r="5561" spans="1:3" x14ac:dyDescent="0.3">
      <c r="A5561" s="1" t="str">
        <f>"90140522947"</f>
        <v>90140522947</v>
      </c>
      <c r="C5561" s="7">
        <v>2000</v>
      </c>
    </row>
    <row r="5562" spans="1:3" x14ac:dyDescent="0.3">
      <c r="A5562" s="1" t="str">
        <f>"90140522965"</f>
        <v>90140522965</v>
      </c>
      <c r="C5562" s="7">
        <v>1740</v>
      </c>
    </row>
    <row r="5563" spans="1:3" x14ac:dyDescent="0.3">
      <c r="A5563" s="1" t="str">
        <f>"90140622943"</f>
        <v>90140622943</v>
      </c>
      <c r="C5563" s="7">
        <v>2190</v>
      </c>
    </row>
    <row r="5564" spans="1:3" x14ac:dyDescent="0.3">
      <c r="A5564" s="1" t="str">
        <f>"90140714959"</f>
        <v>90140714959</v>
      </c>
      <c r="C5564" s="7">
        <v>1650</v>
      </c>
    </row>
    <row r="5565" spans="1:3" x14ac:dyDescent="0.3">
      <c r="A5565" s="1" t="str">
        <f>"90140714998"</f>
        <v>90140714998</v>
      </c>
      <c r="C5565" s="7">
        <v>1550</v>
      </c>
    </row>
    <row r="5566" spans="1:3" x14ac:dyDescent="0.3">
      <c r="A5566" s="1" t="str">
        <f>"90140814987"</f>
        <v>90140814987</v>
      </c>
      <c r="C5566" s="7">
        <v>1100</v>
      </c>
    </row>
    <row r="5567" spans="1:3" x14ac:dyDescent="0.3">
      <c r="A5567" s="1" t="str">
        <f>"90140814998"</f>
        <v>90140814998</v>
      </c>
      <c r="C5567" s="7">
        <v>1100</v>
      </c>
    </row>
    <row r="5568" spans="1:3" x14ac:dyDescent="0.3">
      <c r="A5568" s="1" t="str">
        <f>"90141022943"</f>
        <v>90141022943</v>
      </c>
      <c r="C5568" s="7">
        <v>1655</v>
      </c>
    </row>
    <row r="5569" spans="1:3" x14ac:dyDescent="0.3">
      <c r="A5569" s="1" t="str">
        <f>"90141022944"</f>
        <v>90141022944</v>
      </c>
      <c r="C5569" s="7">
        <v>1720</v>
      </c>
    </row>
    <row r="5570" spans="1:3" x14ac:dyDescent="0.3">
      <c r="A5570" s="1" t="str">
        <f>"90141614943"</f>
        <v>90141614943</v>
      </c>
      <c r="C5570" s="7">
        <v>1300</v>
      </c>
    </row>
    <row r="5571" spans="1:3" x14ac:dyDescent="0.3">
      <c r="A5571" s="1" t="str">
        <f>"90141614944"</f>
        <v>90141614944</v>
      </c>
      <c r="C5571" s="7">
        <v>1400</v>
      </c>
    </row>
    <row r="5572" spans="1:3" x14ac:dyDescent="0.3">
      <c r="A5572" s="1" t="str">
        <f>"90141614949"</f>
        <v>90141614949</v>
      </c>
      <c r="C5572" s="7">
        <v>1440</v>
      </c>
    </row>
    <row r="5573" spans="1:3" x14ac:dyDescent="0.3">
      <c r="A5573" s="1" t="str">
        <f>"90141924943"</f>
        <v>90141924943</v>
      </c>
      <c r="C5573" s="7">
        <v>2570</v>
      </c>
    </row>
    <row r="5574" spans="1:3" x14ac:dyDescent="0.3">
      <c r="A5574" s="1" t="str">
        <f>"90141924944"</f>
        <v>90141924944</v>
      </c>
      <c r="C5574" s="7">
        <v>3140</v>
      </c>
    </row>
    <row r="5575" spans="1:3" x14ac:dyDescent="0.3">
      <c r="A5575" s="1" t="str">
        <f>"90141934949"</f>
        <v>90141934949</v>
      </c>
      <c r="C5575" s="7">
        <v>3140</v>
      </c>
    </row>
    <row r="5576" spans="1:3" x14ac:dyDescent="0.3">
      <c r="A5576" s="1" t="str">
        <f>"90141934987"</f>
        <v>90141934987</v>
      </c>
      <c r="C5576" s="7">
        <v>3040</v>
      </c>
    </row>
    <row r="5577" spans="1:3" x14ac:dyDescent="0.3">
      <c r="A5577" s="1" t="str">
        <f>"90142014938"</f>
        <v>90142014938</v>
      </c>
      <c r="C5577" s="7">
        <v>1540</v>
      </c>
    </row>
    <row r="5578" spans="1:3" x14ac:dyDescent="0.3">
      <c r="A5578" s="1" t="str">
        <f>"90142014949"</f>
        <v>90142014949</v>
      </c>
      <c r="C5578" s="7">
        <v>1640</v>
      </c>
    </row>
    <row r="5579" spans="1:3" x14ac:dyDescent="0.3">
      <c r="A5579" s="1" t="str">
        <f>"90142014987"</f>
        <v>90142014987</v>
      </c>
      <c r="C5579" s="7">
        <v>1540</v>
      </c>
    </row>
    <row r="5580" spans="1:3" x14ac:dyDescent="0.3">
      <c r="A5580" s="1" t="str">
        <f>"90142014993"</f>
        <v>90142014993</v>
      </c>
      <c r="C5580" s="7">
        <v>1540</v>
      </c>
    </row>
    <row r="5581" spans="1:3" x14ac:dyDescent="0.3">
      <c r="A5581" s="1" t="str">
        <f>"90142122998"</f>
        <v>90142122998</v>
      </c>
      <c r="C5581" s="7">
        <v>2245</v>
      </c>
    </row>
    <row r="5582" spans="1:3" x14ac:dyDescent="0.3">
      <c r="A5582" s="1" t="str">
        <f>"90142214943"</f>
        <v>90142214943</v>
      </c>
      <c r="C5582" s="7">
        <v>2065</v>
      </c>
    </row>
    <row r="5583" spans="1:3" x14ac:dyDescent="0.3">
      <c r="A5583" s="1" t="str">
        <f>"90142314943"</f>
        <v>90142314943</v>
      </c>
      <c r="C5583" s="7">
        <v>1845</v>
      </c>
    </row>
    <row r="5584" spans="1:3" x14ac:dyDescent="0.3">
      <c r="A5584" s="1" t="str">
        <f>"90142314944"</f>
        <v>90142314944</v>
      </c>
      <c r="C5584" s="7">
        <v>1825</v>
      </c>
    </row>
    <row r="5585" spans="1:3" x14ac:dyDescent="0.3">
      <c r="A5585" s="1" t="str">
        <f>"90142622943"</f>
        <v>90142622943</v>
      </c>
      <c r="C5585" s="7">
        <v>1330</v>
      </c>
    </row>
    <row r="5586" spans="1:3" x14ac:dyDescent="0.3">
      <c r="A5586" s="1" t="str">
        <f>"90142622944"</f>
        <v>90142622944</v>
      </c>
      <c r="C5586" s="7">
        <v>1440</v>
      </c>
    </row>
    <row r="5587" spans="1:3" x14ac:dyDescent="0.3">
      <c r="A5587" s="1" t="str">
        <f>"90142622949"</f>
        <v>90142622949</v>
      </c>
      <c r="C5587" s="7">
        <v>1440</v>
      </c>
    </row>
    <row r="5588" spans="1:3" x14ac:dyDescent="0.3">
      <c r="A5588" s="1" t="str">
        <f>"90142622998"</f>
        <v>90142622998</v>
      </c>
      <c r="C5588" s="7">
        <v>1340</v>
      </c>
    </row>
    <row r="5589" spans="1:3" x14ac:dyDescent="0.3">
      <c r="A5589" s="1" t="str">
        <f>"90142722943"</f>
        <v>90142722943</v>
      </c>
      <c r="C5589" s="7">
        <v>2145</v>
      </c>
    </row>
    <row r="5590" spans="1:3" x14ac:dyDescent="0.3">
      <c r="A5590" s="1" t="str">
        <f>"90142722944"</f>
        <v>90142722944</v>
      </c>
      <c r="C5590" s="7">
        <v>2100</v>
      </c>
    </row>
    <row r="5591" spans="1:3" x14ac:dyDescent="0.3">
      <c r="A5591" s="1" t="str">
        <f>"90142814949"</f>
        <v>90142814949</v>
      </c>
      <c r="C5591" s="7">
        <v>1110</v>
      </c>
    </row>
    <row r="5592" spans="1:3" x14ac:dyDescent="0.3">
      <c r="A5592" s="1" t="str">
        <f>"90142814998"</f>
        <v>90142814998</v>
      </c>
      <c r="C5592" s="7">
        <v>1060</v>
      </c>
    </row>
    <row r="5593" spans="1:3" x14ac:dyDescent="0.3">
      <c r="A5593" s="1" t="str">
        <f>"90142922943"</f>
        <v>90142922943</v>
      </c>
      <c r="C5593" s="7">
        <v>1630</v>
      </c>
    </row>
    <row r="5594" spans="1:3" x14ac:dyDescent="0.3">
      <c r="A5594" s="1" t="str">
        <f>"90142922944"</f>
        <v>90142922944</v>
      </c>
      <c r="C5594" s="7">
        <v>1640</v>
      </c>
    </row>
    <row r="5595" spans="1:3" x14ac:dyDescent="0.3">
      <c r="A5595" s="1" t="str">
        <f>"90142922998"</f>
        <v>90142922998</v>
      </c>
      <c r="C5595" s="7">
        <v>1630</v>
      </c>
    </row>
    <row r="5596" spans="1:3" x14ac:dyDescent="0.3">
      <c r="A5596" s="1" t="str">
        <f>"90143014998"</f>
        <v>90143014998</v>
      </c>
      <c r="C5596" s="7">
        <v>1600</v>
      </c>
    </row>
    <row r="5597" spans="1:3" x14ac:dyDescent="0.3">
      <c r="A5597" s="1" t="str">
        <f>"90143122949"</f>
        <v>90143122949</v>
      </c>
      <c r="C5597" s="7">
        <v>1840</v>
      </c>
    </row>
    <row r="5598" spans="1:3" x14ac:dyDescent="0.3">
      <c r="A5598" s="1" t="str">
        <f>"90143122998"</f>
        <v>90143122998</v>
      </c>
      <c r="C5598" s="7">
        <v>1300</v>
      </c>
    </row>
    <row r="5599" spans="1:3" x14ac:dyDescent="0.3">
      <c r="A5599" s="1" t="str">
        <f>"90143314943"</f>
        <v>90143314943</v>
      </c>
      <c r="C5599" s="7">
        <v>1640</v>
      </c>
    </row>
    <row r="5600" spans="1:3" x14ac:dyDescent="0.3">
      <c r="A5600" s="1" t="str">
        <f>"90143314944"</f>
        <v>90143314944</v>
      </c>
      <c r="C5600" s="7">
        <v>1740</v>
      </c>
    </row>
    <row r="5601" spans="1:3" x14ac:dyDescent="0.3">
      <c r="A5601" s="1" t="str">
        <f>"90143322949"</f>
        <v>90143322949</v>
      </c>
      <c r="C5601" s="7">
        <v>1740</v>
      </c>
    </row>
    <row r="5602" spans="1:3" x14ac:dyDescent="0.3">
      <c r="A5602" s="1" t="str">
        <f>"90143522938"</f>
        <v>90143522938</v>
      </c>
      <c r="C5602" s="7">
        <v>6380</v>
      </c>
    </row>
    <row r="5603" spans="1:3" x14ac:dyDescent="0.3">
      <c r="A5603" s="1" t="str">
        <f>"90143622760"</f>
        <v>90143622760</v>
      </c>
      <c r="C5603" s="7">
        <v>1205</v>
      </c>
    </row>
    <row r="5604" spans="1:3" x14ac:dyDescent="0.3">
      <c r="A5604" s="1" t="str">
        <f>"90143622791"</f>
        <v>90143622791</v>
      </c>
      <c r="C5604" s="7">
        <v>1200</v>
      </c>
    </row>
    <row r="5605" spans="1:3" x14ac:dyDescent="0.3">
      <c r="A5605" s="1" t="str">
        <f>"90143722950"</f>
        <v>90143722950</v>
      </c>
      <c r="C5605" s="7">
        <v>4925</v>
      </c>
    </row>
    <row r="5606" spans="1:3" x14ac:dyDescent="0.3">
      <c r="A5606" s="1" t="str">
        <f>"90143724998"</f>
        <v>90143724998</v>
      </c>
      <c r="C5606" s="7">
        <v>2735</v>
      </c>
    </row>
    <row r="5607" spans="1:3" x14ac:dyDescent="0.3">
      <c r="A5607" s="1" t="str">
        <f>"90143822949"</f>
        <v>90143822949</v>
      </c>
      <c r="C5607" s="7">
        <v>3560</v>
      </c>
    </row>
    <row r="5608" spans="1:3" x14ac:dyDescent="0.3">
      <c r="A5608" s="1" t="str">
        <f>"90143822998"</f>
        <v>90143822998</v>
      </c>
      <c r="C5608" s="7">
        <v>3440</v>
      </c>
    </row>
    <row r="5609" spans="1:3" x14ac:dyDescent="0.3">
      <c r="A5609" s="1" t="str">
        <f>"90144014947"</f>
        <v>90144014947</v>
      </c>
      <c r="C5609" s="7">
        <v>1840</v>
      </c>
    </row>
    <row r="5610" spans="1:3" x14ac:dyDescent="0.3">
      <c r="A5610" s="1" t="str">
        <f>"90144022987"</f>
        <v>90144022987</v>
      </c>
      <c r="C5610" s="7">
        <v>1450</v>
      </c>
    </row>
    <row r="5611" spans="1:3" x14ac:dyDescent="0.3">
      <c r="A5611" s="1" t="str">
        <f>"90144022998"</f>
        <v>90144022998</v>
      </c>
      <c r="C5611" s="7">
        <v>1300</v>
      </c>
    </row>
    <row r="5612" spans="1:3" x14ac:dyDescent="0.3">
      <c r="A5612" s="1" t="str">
        <f>"90144122943"</f>
        <v>90144122943</v>
      </c>
      <c r="C5612" s="7">
        <v>1990</v>
      </c>
    </row>
    <row r="5613" spans="1:3" x14ac:dyDescent="0.3">
      <c r="A5613" s="1" t="str">
        <f>"90144122944"</f>
        <v>90144122944</v>
      </c>
      <c r="C5613" s="7">
        <v>2140</v>
      </c>
    </row>
    <row r="5614" spans="1:3" x14ac:dyDescent="0.3">
      <c r="A5614" s="1" t="str">
        <f>"90144122987"</f>
        <v>90144122987</v>
      </c>
      <c r="C5614" s="7">
        <v>1990</v>
      </c>
    </row>
    <row r="5615" spans="1:3" x14ac:dyDescent="0.3">
      <c r="A5615" s="1" t="str">
        <f>"90144122998"</f>
        <v>90144122998</v>
      </c>
      <c r="C5615" s="7">
        <v>1990</v>
      </c>
    </row>
    <row r="5616" spans="1:3" x14ac:dyDescent="0.3">
      <c r="A5616" s="1" t="str">
        <f>"90144222938"</f>
        <v>90144222938</v>
      </c>
      <c r="C5616" s="7">
        <v>3340</v>
      </c>
    </row>
    <row r="5617" spans="1:3" x14ac:dyDescent="0.3">
      <c r="A5617" s="1" t="str">
        <f>"90144322998"</f>
        <v>90144322998</v>
      </c>
      <c r="C5617" s="7">
        <v>1585</v>
      </c>
    </row>
    <row r="5618" spans="1:3" x14ac:dyDescent="0.3">
      <c r="A5618" s="1" t="str">
        <f>"90144414749"</f>
        <v>90144414749</v>
      </c>
      <c r="C5618" s="7">
        <v>1925</v>
      </c>
    </row>
    <row r="5619" spans="1:3" x14ac:dyDescent="0.3">
      <c r="A5619" s="1" t="str">
        <f>"90144522987"</f>
        <v>90144522987</v>
      </c>
      <c r="C5619" s="7">
        <v>3110</v>
      </c>
    </row>
    <row r="5620" spans="1:3" x14ac:dyDescent="0.3">
      <c r="A5620" s="1" t="str">
        <f>"90144614987"</f>
        <v>90144614987</v>
      </c>
      <c r="C5620" s="7">
        <v>1450</v>
      </c>
    </row>
    <row r="5621" spans="1:3" x14ac:dyDescent="0.3">
      <c r="A5621" s="1" t="str">
        <f>"90144622943"</f>
        <v>90144622943</v>
      </c>
      <c r="C5621" s="7">
        <v>1450</v>
      </c>
    </row>
    <row r="5622" spans="1:3" x14ac:dyDescent="0.3">
      <c r="A5622" s="1" t="str">
        <f>"90144622998"</f>
        <v>90144622998</v>
      </c>
      <c r="C5622" s="7">
        <v>1450</v>
      </c>
    </row>
    <row r="5623" spans="1:3" x14ac:dyDescent="0.3">
      <c r="A5623" s="1" t="str">
        <f>"90144722949"</f>
        <v>90144722949</v>
      </c>
      <c r="C5623" s="7">
        <v>2140</v>
      </c>
    </row>
    <row r="5624" spans="1:3" x14ac:dyDescent="0.3">
      <c r="A5624" s="1" t="str">
        <f>"90144722998"</f>
        <v>90144722998</v>
      </c>
      <c r="C5624" s="7">
        <v>1540</v>
      </c>
    </row>
    <row r="5625" spans="1:3" x14ac:dyDescent="0.3">
      <c r="A5625" s="1" t="str">
        <f>"90144822943"</f>
        <v>90144822943</v>
      </c>
      <c r="C5625" s="7">
        <v>2395</v>
      </c>
    </row>
    <row r="5626" spans="1:3" x14ac:dyDescent="0.3">
      <c r="A5626" s="1" t="str">
        <f>"90144914750"</f>
        <v>90144914750</v>
      </c>
      <c r="C5626" s="7">
        <v>2455</v>
      </c>
    </row>
    <row r="5627" spans="1:3" x14ac:dyDescent="0.3">
      <c r="A5627" s="1" t="str">
        <f>"90144914760"</f>
        <v>90144914760</v>
      </c>
      <c r="C5627" s="7">
        <v>1155</v>
      </c>
    </row>
    <row r="5628" spans="1:3" x14ac:dyDescent="0.3">
      <c r="A5628" s="1" t="str">
        <f>"90144914960"</f>
        <v>90144914960</v>
      </c>
      <c r="C5628" s="7">
        <v>1725</v>
      </c>
    </row>
    <row r="5629" spans="1:3" x14ac:dyDescent="0.3">
      <c r="A5629" s="1" t="str">
        <f>"90144914979"</f>
        <v>90144914979</v>
      </c>
      <c r="C5629" s="7">
        <v>4010</v>
      </c>
    </row>
    <row r="5630" spans="1:3" x14ac:dyDescent="0.3">
      <c r="A5630" s="1" t="str">
        <f>"90145034998"</f>
        <v>90145034998</v>
      </c>
      <c r="C5630" s="7">
        <v>3500</v>
      </c>
    </row>
    <row r="5631" spans="1:3" x14ac:dyDescent="0.3">
      <c r="A5631" s="1" t="str">
        <f>"90145314980"</f>
        <v>90145314980</v>
      </c>
      <c r="C5631" s="7">
        <v>2045</v>
      </c>
    </row>
    <row r="5632" spans="1:3" x14ac:dyDescent="0.3">
      <c r="A5632" s="1" t="str">
        <f>"90145422998"</f>
        <v>90145422998</v>
      </c>
      <c r="C5632" s="7">
        <v>1940</v>
      </c>
    </row>
    <row r="5633" spans="1:3" x14ac:dyDescent="0.3">
      <c r="A5633" s="1" t="str">
        <f>"90145514944"</f>
        <v>90145514944</v>
      </c>
      <c r="C5633" s="7">
        <v>2100</v>
      </c>
    </row>
    <row r="5634" spans="1:3" x14ac:dyDescent="0.3">
      <c r="A5634" s="1" t="str">
        <f>"90145514987"</f>
        <v>90145514987</v>
      </c>
      <c r="C5634" s="7">
        <v>1630</v>
      </c>
    </row>
    <row r="5635" spans="1:3" x14ac:dyDescent="0.3">
      <c r="A5635" s="1" t="str">
        <f>"90145514993"</f>
        <v>90145514993</v>
      </c>
      <c r="C5635" s="7">
        <v>1390</v>
      </c>
    </row>
    <row r="5636" spans="1:3" x14ac:dyDescent="0.3">
      <c r="A5636" s="1" t="str">
        <f>"90145622943"</f>
        <v>90145622943</v>
      </c>
      <c r="C5636" s="7">
        <v>1800</v>
      </c>
    </row>
    <row r="5637" spans="1:3" x14ac:dyDescent="0.3">
      <c r="A5637" s="1" t="str">
        <f>"90145622944"</f>
        <v>90145622944</v>
      </c>
      <c r="C5637" s="7">
        <v>1900</v>
      </c>
    </row>
    <row r="5638" spans="1:3" x14ac:dyDescent="0.3">
      <c r="A5638" s="1" t="str">
        <f>"90145622998"</f>
        <v>90145622998</v>
      </c>
      <c r="C5638" s="7">
        <v>1800</v>
      </c>
    </row>
    <row r="5639" spans="1:3" x14ac:dyDescent="0.3">
      <c r="A5639" s="1" t="str">
        <f>"90145914943"</f>
        <v>90145914943</v>
      </c>
      <c r="C5639" s="7">
        <v>1250</v>
      </c>
    </row>
    <row r="5640" spans="1:3" x14ac:dyDescent="0.3">
      <c r="A5640" s="1" t="str">
        <f>"90145914944"</f>
        <v>90145914944</v>
      </c>
      <c r="C5640" s="7">
        <v>1390</v>
      </c>
    </row>
    <row r="5641" spans="1:3" x14ac:dyDescent="0.3">
      <c r="A5641" s="1" t="str">
        <f>"90145914998"</f>
        <v>90145914998</v>
      </c>
      <c r="C5641" s="7">
        <v>1250</v>
      </c>
    </row>
    <row r="5642" spans="1:3" x14ac:dyDescent="0.3">
      <c r="A5642" s="1" t="str">
        <f>"90146022943"</f>
        <v>90146022943</v>
      </c>
      <c r="C5642" s="7">
        <v>1640</v>
      </c>
    </row>
    <row r="5643" spans="1:3" x14ac:dyDescent="0.3">
      <c r="A5643" s="1" t="str">
        <f>"90146022949"</f>
        <v>90146022949</v>
      </c>
      <c r="C5643" s="7">
        <v>1800</v>
      </c>
    </row>
    <row r="5644" spans="1:3" x14ac:dyDescent="0.3">
      <c r="A5644" s="1" t="str">
        <f>"90146122949"</f>
        <v>90146122949</v>
      </c>
      <c r="C5644" s="7">
        <v>3440</v>
      </c>
    </row>
    <row r="5645" spans="1:3" x14ac:dyDescent="0.3">
      <c r="A5645" s="1" t="str">
        <f>"90146324943"</f>
        <v>90146324943</v>
      </c>
      <c r="C5645" s="7">
        <v>2540</v>
      </c>
    </row>
    <row r="5646" spans="1:3" x14ac:dyDescent="0.3">
      <c r="A5646" s="1" t="str">
        <f>"90146422947"</f>
        <v>90146422947</v>
      </c>
      <c r="C5646" s="7">
        <v>2640</v>
      </c>
    </row>
    <row r="5647" spans="1:3" x14ac:dyDescent="0.3">
      <c r="A5647" s="1" t="str">
        <f>"90146514943"</f>
        <v>90146514943</v>
      </c>
      <c r="C5647" s="7">
        <v>2160</v>
      </c>
    </row>
    <row r="5648" spans="1:3" x14ac:dyDescent="0.3">
      <c r="A5648" s="1" t="str">
        <f>"90146824949"</f>
        <v>90146824949</v>
      </c>
      <c r="C5648" s="7">
        <v>3770</v>
      </c>
    </row>
    <row r="5649" spans="1:3" x14ac:dyDescent="0.3">
      <c r="A5649" s="1" t="str">
        <f>"90147114980"</f>
        <v>90147114980</v>
      </c>
      <c r="C5649" s="7">
        <v>1755</v>
      </c>
    </row>
    <row r="5650" spans="1:3" x14ac:dyDescent="0.3">
      <c r="A5650" s="1" t="str">
        <f>"90147214980"</f>
        <v>90147214980</v>
      </c>
      <c r="C5650" s="7">
        <v>1805</v>
      </c>
    </row>
    <row r="5651" spans="1:3" x14ac:dyDescent="0.3">
      <c r="A5651" s="1" t="str">
        <f>"90147322993"</f>
        <v>90147322993</v>
      </c>
      <c r="C5651" s="7">
        <v>1390</v>
      </c>
    </row>
    <row r="5652" spans="1:3" x14ac:dyDescent="0.3">
      <c r="A5652" s="1" t="str">
        <f>"90147614980"</f>
        <v>90147614980</v>
      </c>
      <c r="C5652" s="7">
        <v>1680</v>
      </c>
    </row>
    <row r="5653" spans="1:3" x14ac:dyDescent="0.3">
      <c r="A5653" s="1" t="str">
        <f>"90147622944"</f>
        <v>90147622944</v>
      </c>
      <c r="C5653" s="7">
        <v>1900</v>
      </c>
    </row>
    <row r="5654" spans="1:3" x14ac:dyDescent="0.3">
      <c r="A5654" s="1" t="str">
        <f>"90147722944"</f>
        <v>90147722944</v>
      </c>
      <c r="C5654" s="7">
        <v>1500</v>
      </c>
    </row>
    <row r="5655" spans="1:3" x14ac:dyDescent="0.3">
      <c r="A5655" s="1" t="str">
        <f>"90147722998"</f>
        <v>90147722998</v>
      </c>
      <c r="C5655" s="7">
        <v>1400</v>
      </c>
    </row>
    <row r="5656" spans="1:3" x14ac:dyDescent="0.3">
      <c r="A5656" s="1" t="str">
        <f>"90147822998"</f>
        <v>90147822998</v>
      </c>
      <c r="C5656" s="7">
        <v>2040</v>
      </c>
    </row>
    <row r="5657" spans="1:3" x14ac:dyDescent="0.3">
      <c r="A5657" s="1" t="str">
        <f>"90147914944"</f>
        <v>90147914944</v>
      </c>
      <c r="C5657" s="7">
        <v>1775</v>
      </c>
    </row>
    <row r="5658" spans="1:3" x14ac:dyDescent="0.3">
      <c r="A5658" s="1" t="str">
        <f>"90148014943"</f>
        <v>90148014943</v>
      </c>
      <c r="C5658" s="7">
        <v>1220</v>
      </c>
    </row>
    <row r="5659" spans="1:3" x14ac:dyDescent="0.3">
      <c r="A5659" s="1" t="str">
        <f>"90148014944"</f>
        <v>90148014944</v>
      </c>
      <c r="C5659" s="7">
        <v>1220</v>
      </c>
    </row>
    <row r="5660" spans="1:3" x14ac:dyDescent="0.3">
      <c r="A5660" s="1" t="str">
        <f>"90148322998"</f>
        <v>90148322998</v>
      </c>
      <c r="C5660" s="7">
        <v>2840</v>
      </c>
    </row>
    <row r="5661" spans="1:3" x14ac:dyDescent="0.3">
      <c r="A5661" s="1" t="str">
        <f>"90148424743"</f>
        <v>90148424743</v>
      </c>
      <c r="C5661" s="7">
        <v>2990</v>
      </c>
    </row>
    <row r="5662" spans="1:3" x14ac:dyDescent="0.3">
      <c r="A5662" s="1" t="str">
        <f>"90148425798"</f>
        <v>90148425798</v>
      </c>
      <c r="C5662" s="7">
        <v>2990</v>
      </c>
    </row>
    <row r="5663" spans="1:3" x14ac:dyDescent="0.3">
      <c r="A5663" s="1" t="str">
        <f>"90148822943"</f>
        <v>90148822943</v>
      </c>
      <c r="C5663" s="7">
        <v>1265</v>
      </c>
    </row>
    <row r="5664" spans="1:3" x14ac:dyDescent="0.3">
      <c r="A5664" s="1" t="str">
        <f>"90148822998"</f>
        <v>90148822998</v>
      </c>
      <c r="C5664" s="7">
        <v>1240</v>
      </c>
    </row>
    <row r="5665" spans="1:3" x14ac:dyDescent="0.3">
      <c r="A5665" s="1" t="str">
        <f>"90149114749"</f>
        <v>90149114749</v>
      </c>
      <c r="C5665" s="7">
        <v>1450</v>
      </c>
    </row>
    <row r="5666" spans="1:3" x14ac:dyDescent="0.3">
      <c r="A5666" s="1" t="str">
        <f>"90149114998"</f>
        <v>90149114998</v>
      </c>
      <c r="C5666" s="7">
        <v>1650</v>
      </c>
    </row>
    <row r="5667" spans="1:3" x14ac:dyDescent="0.3">
      <c r="A5667" s="1" t="str">
        <f>"90149214747"</f>
        <v>90149214747</v>
      </c>
      <c r="C5667" s="7">
        <v>2245</v>
      </c>
    </row>
    <row r="5668" spans="1:3" x14ac:dyDescent="0.3">
      <c r="A5668" s="1" t="str">
        <f>"90149334949"</f>
        <v>90149334949</v>
      </c>
      <c r="C5668" s="7">
        <v>3400</v>
      </c>
    </row>
    <row r="5669" spans="1:3" x14ac:dyDescent="0.3">
      <c r="A5669" s="1" t="str">
        <f>"90149334998"</f>
        <v>90149334998</v>
      </c>
      <c r="C5669" s="7">
        <v>3040</v>
      </c>
    </row>
    <row r="5670" spans="1:3" x14ac:dyDescent="0.3">
      <c r="A5670" s="1" t="str">
        <f>"90149734998"</f>
        <v>90149734998</v>
      </c>
      <c r="C5670" s="7">
        <v>2480</v>
      </c>
    </row>
    <row r="5671" spans="1:3" x14ac:dyDescent="0.3">
      <c r="A5671" s="1" t="str">
        <f>"90149822998"</f>
        <v>90149822998</v>
      </c>
      <c r="C5671" s="7">
        <v>1730</v>
      </c>
    </row>
    <row r="5672" spans="1:3" x14ac:dyDescent="0.3">
      <c r="A5672" s="1" t="str">
        <f>"90149934998"</f>
        <v>90149934998</v>
      </c>
      <c r="C5672" s="7">
        <v>5000</v>
      </c>
    </row>
    <row r="5673" spans="1:3" x14ac:dyDescent="0.3">
      <c r="A5673" s="1" t="str">
        <f>"90150022949"</f>
        <v>90150022949</v>
      </c>
      <c r="C5673" s="7">
        <v>2400</v>
      </c>
    </row>
    <row r="5674" spans="1:3" x14ac:dyDescent="0.3">
      <c r="A5674" s="1" t="str">
        <f>"90150122943"</f>
        <v>90150122943</v>
      </c>
      <c r="C5674" s="7">
        <v>2515</v>
      </c>
    </row>
    <row r="5675" spans="1:3" x14ac:dyDescent="0.3">
      <c r="A5675" s="1" t="str">
        <f>"90150532998"</f>
        <v>90150532998</v>
      </c>
      <c r="C5675" s="7">
        <v>2795</v>
      </c>
    </row>
    <row r="5676" spans="1:3" x14ac:dyDescent="0.3">
      <c r="A5676" s="1" t="str">
        <f>"90150614949"</f>
        <v>90150614949</v>
      </c>
      <c r="C5676" s="7">
        <v>2400</v>
      </c>
    </row>
    <row r="5677" spans="1:3" x14ac:dyDescent="0.3">
      <c r="A5677" s="1" t="str">
        <f>"90151222943"</f>
        <v>90151222943</v>
      </c>
      <c r="C5677" s="7">
        <v>2500</v>
      </c>
    </row>
    <row r="5678" spans="1:3" x14ac:dyDescent="0.3">
      <c r="A5678" s="1" t="str">
        <f>"90151222944"</f>
        <v>90151222944</v>
      </c>
      <c r="C5678" s="7">
        <v>2625</v>
      </c>
    </row>
    <row r="5679" spans="1:3" x14ac:dyDescent="0.3">
      <c r="A5679" s="1" t="str">
        <f>"90151422949"</f>
        <v>90151422949</v>
      </c>
      <c r="C5679" s="7">
        <v>3740</v>
      </c>
    </row>
    <row r="5680" spans="1:3" x14ac:dyDescent="0.3">
      <c r="A5680" s="1" t="str">
        <f>"90151622949"</f>
        <v>90151622949</v>
      </c>
      <c r="C5680" s="7">
        <v>2640</v>
      </c>
    </row>
    <row r="5681" spans="1:3" x14ac:dyDescent="0.3">
      <c r="A5681" s="1" t="str">
        <f>"90151622998"</f>
        <v>90151622998</v>
      </c>
      <c r="C5681" s="7">
        <v>2400</v>
      </c>
    </row>
    <row r="5682" spans="1:3" x14ac:dyDescent="0.3">
      <c r="A5682" s="1" t="str">
        <f>"90151822998"</f>
        <v>90151822998</v>
      </c>
      <c r="C5682" s="7">
        <v>2735</v>
      </c>
    </row>
    <row r="5683" spans="1:3" x14ac:dyDescent="0.3">
      <c r="A5683" s="1" t="str">
        <f>"90151924998"</f>
        <v>90151924998</v>
      </c>
      <c r="C5683" s="7">
        <v>2450</v>
      </c>
    </row>
    <row r="5684" spans="1:3" x14ac:dyDescent="0.3">
      <c r="A5684" s="1" t="str">
        <f>"90151933987"</f>
        <v>90151933987</v>
      </c>
      <c r="C5684" s="7">
        <v>3115</v>
      </c>
    </row>
    <row r="5685" spans="1:3" x14ac:dyDescent="0.3">
      <c r="A5685" s="1" t="str">
        <f>"90151934998"</f>
        <v>90151934998</v>
      </c>
      <c r="C5685" s="7">
        <v>3115</v>
      </c>
    </row>
    <row r="5686" spans="1:3" x14ac:dyDescent="0.3">
      <c r="A5686" s="1" t="str">
        <f>"90152022993"</f>
        <v>90152022993</v>
      </c>
      <c r="C5686" s="7">
        <v>1270</v>
      </c>
    </row>
    <row r="5687" spans="1:3" x14ac:dyDescent="0.3">
      <c r="A5687" s="1" t="str">
        <f>"90152122998"</f>
        <v>90152122998</v>
      </c>
      <c r="C5687" s="7">
        <v>1615</v>
      </c>
    </row>
    <row r="5688" spans="1:3" x14ac:dyDescent="0.3">
      <c r="A5688" s="1" t="str">
        <f>"90152314980"</f>
        <v>90152314980</v>
      </c>
      <c r="C5688" s="7">
        <v>4345</v>
      </c>
    </row>
    <row r="5689" spans="1:3" x14ac:dyDescent="0.3">
      <c r="A5689" s="1" t="str">
        <f>"90152524943"</f>
        <v>90152524943</v>
      </c>
      <c r="C5689" s="7">
        <v>2340</v>
      </c>
    </row>
    <row r="5690" spans="1:3" x14ac:dyDescent="0.3">
      <c r="A5690" s="1" t="str">
        <f>"90152524998"</f>
        <v>90152524998</v>
      </c>
      <c r="C5690" s="7">
        <v>2340</v>
      </c>
    </row>
    <row r="5691" spans="1:3" x14ac:dyDescent="0.3">
      <c r="A5691" s="1" t="str">
        <f>"90152724998"</f>
        <v>90152724998</v>
      </c>
      <c r="C5691" s="7">
        <v>1540</v>
      </c>
    </row>
    <row r="5692" spans="1:3" x14ac:dyDescent="0.3">
      <c r="A5692" s="1" t="str">
        <f>"90152914984"</f>
        <v>90152914984</v>
      </c>
      <c r="C5692" s="7">
        <v>2640</v>
      </c>
    </row>
    <row r="5693" spans="1:3" x14ac:dyDescent="0.3">
      <c r="A5693" s="1" t="str">
        <f>"90153122943"</f>
        <v>90153122943</v>
      </c>
      <c r="C5693" s="7">
        <v>1540</v>
      </c>
    </row>
    <row r="5694" spans="1:3" x14ac:dyDescent="0.3">
      <c r="A5694" s="1" t="str">
        <f>"90153522998"</f>
        <v>90153522998</v>
      </c>
      <c r="C5694" s="7">
        <v>1940</v>
      </c>
    </row>
    <row r="5695" spans="1:3" x14ac:dyDescent="0.3">
      <c r="A5695" s="1" t="str">
        <f>"90153622949"</f>
        <v>90153622949</v>
      </c>
      <c r="C5695" s="7">
        <v>3640</v>
      </c>
    </row>
    <row r="5696" spans="1:3" x14ac:dyDescent="0.3">
      <c r="A5696" s="1" t="str">
        <f>"90153622993"</f>
        <v>90153622993</v>
      </c>
      <c r="C5696" s="7">
        <v>3440</v>
      </c>
    </row>
    <row r="5697" spans="1:3" x14ac:dyDescent="0.3">
      <c r="A5697" s="1" t="str">
        <f>"90153722998"</f>
        <v>90153722998</v>
      </c>
      <c r="C5697" s="7">
        <v>1840</v>
      </c>
    </row>
    <row r="5698" spans="1:3" x14ac:dyDescent="0.3">
      <c r="A5698" s="1" t="str">
        <f>"90153834984"</f>
        <v>90153834984</v>
      </c>
      <c r="C5698" s="7">
        <v>3500</v>
      </c>
    </row>
    <row r="5699" spans="1:3" x14ac:dyDescent="0.3">
      <c r="A5699" s="1" t="str">
        <f>"90153934943"</f>
        <v>90153934943</v>
      </c>
      <c r="C5699" s="7">
        <v>3000</v>
      </c>
    </row>
    <row r="5700" spans="1:3" x14ac:dyDescent="0.3">
      <c r="A5700" s="1" t="str">
        <f>"90154034944"</f>
        <v>90154034944</v>
      </c>
      <c r="C5700" s="7">
        <v>3575</v>
      </c>
    </row>
    <row r="5701" spans="1:3" x14ac:dyDescent="0.3">
      <c r="A5701" s="1" t="str">
        <f>"90154122943"</f>
        <v>90154122943</v>
      </c>
      <c r="C5701" s="7">
        <v>3550</v>
      </c>
    </row>
    <row r="5702" spans="1:3" x14ac:dyDescent="0.3">
      <c r="A5702" s="1" t="str">
        <f>"90154222993"</f>
        <v>90154222993</v>
      </c>
      <c r="C5702" s="7">
        <v>3450</v>
      </c>
    </row>
    <row r="5703" spans="1:3" x14ac:dyDescent="0.3">
      <c r="A5703" s="1" t="str">
        <f>"90154224998"</f>
        <v>90154224998</v>
      </c>
      <c r="C5703" s="7">
        <v>3450</v>
      </c>
    </row>
    <row r="5704" spans="1:3" x14ac:dyDescent="0.3">
      <c r="A5704" s="1" t="str">
        <f>"90154322998"</f>
        <v>90154322998</v>
      </c>
      <c r="C5704" s="7">
        <v>2600</v>
      </c>
    </row>
    <row r="5705" spans="1:3" x14ac:dyDescent="0.3">
      <c r="A5705" s="1" t="str">
        <f>"90154424949"</f>
        <v>90154424949</v>
      </c>
      <c r="C5705" s="7">
        <v>3890</v>
      </c>
    </row>
    <row r="5706" spans="1:3" x14ac:dyDescent="0.3">
      <c r="A5706" s="1" t="str">
        <f>"90154522949"</f>
        <v>90154522949</v>
      </c>
      <c r="C5706" s="7">
        <v>5815</v>
      </c>
    </row>
    <row r="5707" spans="1:3" x14ac:dyDescent="0.3">
      <c r="A5707" s="1" t="str">
        <f>"90154822749"</f>
        <v>90154822749</v>
      </c>
      <c r="C5707" s="7">
        <v>2090</v>
      </c>
    </row>
    <row r="5708" spans="1:3" x14ac:dyDescent="0.3">
      <c r="A5708" s="1" t="str">
        <f>"90155322998"</f>
        <v>90155322998</v>
      </c>
      <c r="C5708" s="7">
        <v>1640</v>
      </c>
    </row>
    <row r="5709" spans="1:3" x14ac:dyDescent="0.3">
      <c r="A5709" s="1" t="str">
        <f>"90156022998"</f>
        <v>90156022998</v>
      </c>
      <c r="C5709" s="7">
        <v>1740</v>
      </c>
    </row>
    <row r="5710" spans="1:3" x14ac:dyDescent="0.3">
      <c r="A5710" s="1" t="str">
        <f>"90156122944"</f>
        <v>90156122944</v>
      </c>
      <c r="C5710" s="7">
        <v>4460</v>
      </c>
    </row>
    <row r="5711" spans="1:3" x14ac:dyDescent="0.3">
      <c r="A5711" s="1" t="str">
        <f>"90157322998"</f>
        <v>90157322998</v>
      </c>
      <c r="C5711" s="7">
        <v>1800</v>
      </c>
    </row>
    <row r="5712" spans="1:3" x14ac:dyDescent="0.3">
      <c r="A5712" s="1" t="str">
        <f>"90157422987"</f>
        <v>90157422987</v>
      </c>
      <c r="C5712" s="7">
        <v>3240</v>
      </c>
    </row>
    <row r="5713" spans="1:3" x14ac:dyDescent="0.3">
      <c r="A5713" s="1" t="str">
        <f>"90157724798"</f>
        <v>90157724798</v>
      </c>
      <c r="C5713" s="7">
        <v>4040</v>
      </c>
    </row>
    <row r="5714" spans="1:3" x14ac:dyDescent="0.3">
      <c r="A5714" s="1" t="str">
        <f>"90157822749"</f>
        <v>90157822749</v>
      </c>
      <c r="C5714" s="7">
        <v>3940</v>
      </c>
    </row>
    <row r="5715" spans="1:3" x14ac:dyDescent="0.3">
      <c r="A5715" s="1" t="str">
        <f>"90157925743"</f>
        <v>90157925743</v>
      </c>
      <c r="C5715" s="7">
        <v>1790</v>
      </c>
    </row>
    <row r="5716" spans="1:3" x14ac:dyDescent="0.3">
      <c r="A5716" s="1" t="str">
        <f>"90160222979"</f>
        <v>90160222979</v>
      </c>
      <c r="C5716" s="7">
        <v>2205</v>
      </c>
    </row>
    <row r="5717" spans="1:3" x14ac:dyDescent="0.3">
      <c r="A5717" s="1" t="str">
        <f>"90160222987"</f>
        <v>90160222987</v>
      </c>
      <c r="C5717" s="7">
        <v>2360</v>
      </c>
    </row>
    <row r="5718" spans="1:3" x14ac:dyDescent="0.3">
      <c r="A5718" s="1" t="str">
        <f>"90160322979"</f>
        <v>90160322979</v>
      </c>
      <c r="C5718" s="7">
        <v>1940</v>
      </c>
    </row>
    <row r="5719" spans="1:3" x14ac:dyDescent="0.3">
      <c r="A5719" s="1" t="str">
        <f>"90160322997"</f>
        <v>90160322997</v>
      </c>
      <c r="C5719" s="7">
        <v>1940</v>
      </c>
    </row>
    <row r="5720" spans="1:3" x14ac:dyDescent="0.3">
      <c r="A5720" s="1" t="str">
        <f>"90160422979"</f>
        <v>90160422979</v>
      </c>
      <c r="C5720" s="7">
        <v>2415</v>
      </c>
    </row>
    <row r="5721" spans="1:3" x14ac:dyDescent="0.3">
      <c r="A5721" s="1" t="str">
        <f>"90160522971"</f>
        <v>90160522971</v>
      </c>
      <c r="C5721" s="7">
        <v>3730</v>
      </c>
    </row>
    <row r="5722" spans="1:3" x14ac:dyDescent="0.3">
      <c r="A5722" s="1" t="str">
        <f>"90160622998"</f>
        <v>90160622998</v>
      </c>
      <c r="C5722" s="7">
        <v>2465</v>
      </c>
    </row>
    <row r="5723" spans="1:3" x14ac:dyDescent="0.3">
      <c r="A5723" s="1" t="str">
        <f>"90160722998"</f>
        <v>90160722998</v>
      </c>
      <c r="C5723" s="7">
        <v>2180</v>
      </c>
    </row>
    <row r="5724" spans="1:3" x14ac:dyDescent="0.3">
      <c r="A5724" s="1" t="str">
        <f>"90160922997"</f>
        <v>90160922997</v>
      </c>
      <c r="C5724" s="7">
        <v>4290</v>
      </c>
    </row>
    <row r="5725" spans="1:3" x14ac:dyDescent="0.3">
      <c r="A5725" s="1" t="str">
        <f>"90161022961"</f>
        <v>90161022961</v>
      </c>
      <c r="C5725" s="7">
        <v>4485</v>
      </c>
    </row>
    <row r="5726" spans="1:3" x14ac:dyDescent="0.3">
      <c r="A5726" s="1" t="str">
        <f>"90161022979"</f>
        <v>90161022979</v>
      </c>
      <c r="C5726" s="7">
        <v>4210</v>
      </c>
    </row>
    <row r="5727" spans="1:3" x14ac:dyDescent="0.3">
      <c r="A5727" s="1" t="str">
        <f>"90161322979"</f>
        <v>90161322979</v>
      </c>
      <c r="C5727" s="7">
        <v>5370</v>
      </c>
    </row>
    <row r="5728" spans="1:3" x14ac:dyDescent="0.3">
      <c r="A5728" s="1" t="str">
        <f>"90161324998"</f>
        <v>90161324998</v>
      </c>
      <c r="C5728" s="7">
        <v>2140</v>
      </c>
    </row>
    <row r="5729" spans="1:3" x14ac:dyDescent="0.3">
      <c r="A5729" s="1" t="str">
        <f>"90161922987"</f>
        <v>90161922987</v>
      </c>
      <c r="C5729" s="7">
        <v>2240</v>
      </c>
    </row>
    <row r="5730" spans="1:3" x14ac:dyDescent="0.3">
      <c r="A5730" s="1" t="str">
        <f>"90164922798"</f>
        <v>90164922798</v>
      </c>
      <c r="C5730" s="7">
        <v>2540</v>
      </c>
    </row>
    <row r="5731" spans="1:3" x14ac:dyDescent="0.3">
      <c r="A5731" s="1" t="str">
        <f>"90165022979"</f>
        <v>90165022979</v>
      </c>
      <c r="C5731" s="7">
        <v>4190</v>
      </c>
    </row>
    <row r="5732" spans="1:3" x14ac:dyDescent="0.3">
      <c r="A5732" s="1" t="str">
        <f>"90180130747"</f>
        <v>90180130747</v>
      </c>
      <c r="C5732" s="7">
        <v>3835</v>
      </c>
    </row>
    <row r="5733" spans="1:3" x14ac:dyDescent="0.3">
      <c r="A5733" s="1" t="str">
        <f>"90180130944"</f>
        <v>90180130944</v>
      </c>
      <c r="C5733" s="7">
        <v>3105</v>
      </c>
    </row>
    <row r="5734" spans="1:3" x14ac:dyDescent="0.3">
      <c r="A5734" s="1" t="str">
        <f>"90180430744"</f>
        <v>90180430744</v>
      </c>
      <c r="C5734" s="7">
        <v>3050</v>
      </c>
    </row>
    <row r="5735" spans="1:3" x14ac:dyDescent="0.3">
      <c r="A5735" s="1" t="str">
        <f>"90180430747"</f>
        <v>90180430747</v>
      </c>
      <c r="C5735" s="7">
        <v>3050</v>
      </c>
    </row>
    <row r="5736" spans="1:3" x14ac:dyDescent="0.3">
      <c r="A5736" s="1" t="str">
        <f>"90180830747"</f>
        <v>90180830747</v>
      </c>
      <c r="C5736" s="7">
        <v>3480</v>
      </c>
    </row>
    <row r="5737" spans="1:3" x14ac:dyDescent="0.3">
      <c r="A5737" s="1" t="str">
        <f>"90181030747"</f>
        <v>90181030747</v>
      </c>
      <c r="C5737" s="7">
        <v>2965</v>
      </c>
    </row>
    <row r="5738" spans="1:3" x14ac:dyDescent="0.3">
      <c r="A5738" s="1" t="str">
        <f>"90181030787"</f>
        <v>90181030787</v>
      </c>
      <c r="C5738" s="7">
        <v>1860</v>
      </c>
    </row>
    <row r="5739" spans="1:3" x14ac:dyDescent="0.3">
      <c r="A5739" s="1" t="str">
        <f>"90181120747"</f>
        <v>90181120747</v>
      </c>
      <c r="C5739" s="7">
        <v>3120</v>
      </c>
    </row>
    <row r="5740" spans="1:3" x14ac:dyDescent="0.3">
      <c r="A5740" s="1" t="str">
        <f>"90181130798"</f>
        <v>90181130798</v>
      </c>
      <c r="C5740" s="7">
        <v>2500</v>
      </c>
    </row>
    <row r="5741" spans="1:3" x14ac:dyDescent="0.3">
      <c r="A5741" s="1" t="str">
        <f>"90181630718"</f>
        <v>90181630718</v>
      </c>
      <c r="C5741" s="7">
        <v>5040</v>
      </c>
    </row>
    <row r="5742" spans="1:3" x14ac:dyDescent="0.3">
      <c r="A5742" s="1" t="str">
        <f>"90181630744"</f>
        <v>90181630744</v>
      </c>
      <c r="C5742" s="7">
        <v>4715</v>
      </c>
    </row>
    <row r="5743" spans="1:3" x14ac:dyDescent="0.3">
      <c r="A5743" s="1" t="str">
        <f>"90181634218"</f>
        <v>90181634218</v>
      </c>
      <c r="C5743" s="7">
        <v>5040</v>
      </c>
    </row>
    <row r="5744" spans="1:3" x14ac:dyDescent="0.3">
      <c r="A5744" s="1" t="str">
        <f>"90181730747"</f>
        <v>90181730747</v>
      </c>
      <c r="C5744" s="7">
        <v>3165</v>
      </c>
    </row>
    <row r="5745" spans="1:3" x14ac:dyDescent="0.3">
      <c r="A5745" s="1" t="str">
        <f>"90181730787"</f>
        <v>90181730787</v>
      </c>
      <c r="C5745" s="7">
        <v>2300</v>
      </c>
    </row>
    <row r="5746" spans="1:3" x14ac:dyDescent="0.3">
      <c r="A5746" s="1" t="str">
        <f>"90181730798"</f>
        <v>90181730798</v>
      </c>
      <c r="C5746" s="7">
        <v>2300</v>
      </c>
    </row>
    <row r="5747" spans="1:3" x14ac:dyDescent="0.3">
      <c r="A5747" s="1" t="str">
        <f>"90181830747"</f>
        <v>90181830747</v>
      </c>
      <c r="C5747" s="7">
        <v>3915</v>
      </c>
    </row>
    <row r="5748" spans="1:3" x14ac:dyDescent="0.3">
      <c r="A5748" s="1" t="str">
        <f>"90181830787"</f>
        <v>90181830787</v>
      </c>
      <c r="C5748" s="7">
        <v>2500</v>
      </c>
    </row>
    <row r="5749" spans="1:3" x14ac:dyDescent="0.3">
      <c r="A5749" s="1" t="str">
        <f>"90181830798"</f>
        <v>90181830798</v>
      </c>
      <c r="C5749" s="7">
        <v>2500</v>
      </c>
    </row>
    <row r="5750" spans="1:3" x14ac:dyDescent="0.3">
      <c r="A5750" s="1" t="str">
        <f>"90182030705"</f>
        <v>90182030705</v>
      </c>
      <c r="C5750" s="7">
        <v>2885</v>
      </c>
    </row>
    <row r="5751" spans="1:3" x14ac:dyDescent="0.3">
      <c r="A5751" s="1" t="str">
        <f>"90182030747"</f>
        <v>90182030747</v>
      </c>
      <c r="C5751" s="7">
        <v>3775</v>
      </c>
    </row>
    <row r="5752" spans="1:3" x14ac:dyDescent="0.3">
      <c r="A5752" s="1" t="str">
        <f>"90182030798"</f>
        <v>90182030798</v>
      </c>
      <c r="C5752" s="7">
        <v>2400</v>
      </c>
    </row>
    <row r="5753" spans="1:3" x14ac:dyDescent="0.3">
      <c r="A5753" s="1" t="str">
        <f>"90182130747"</f>
        <v>90182130747</v>
      </c>
      <c r="C5753" s="7">
        <v>4200</v>
      </c>
    </row>
    <row r="5754" spans="1:3" x14ac:dyDescent="0.3">
      <c r="A5754" s="1" t="str">
        <f>"90182134744"</f>
        <v>90182134744</v>
      </c>
      <c r="C5754" s="7">
        <v>4000</v>
      </c>
    </row>
    <row r="5755" spans="1:3" x14ac:dyDescent="0.3">
      <c r="A5755" s="1" t="str">
        <f>"90182330798"</f>
        <v>90182330798</v>
      </c>
      <c r="C5755" s="7">
        <v>4615</v>
      </c>
    </row>
    <row r="5756" spans="1:3" x14ac:dyDescent="0.3">
      <c r="A5756" s="1" t="str">
        <f>"90182334742"</f>
        <v>90182334742</v>
      </c>
      <c r="C5756" s="7">
        <v>7250</v>
      </c>
    </row>
    <row r="5757" spans="1:3" x14ac:dyDescent="0.3">
      <c r="A5757" s="1" t="str">
        <f>"90182334747"</f>
        <v>90182334747</v>
      </c>
      <c r="C5757" s="7">
        <v>5250</v>
      </c>
    </row>
    <row r="5758" spans="1:3" x14ac:dyDescent="0.3">
      <c r="A5758" s="1" t="str">
        <f>"90182430743"</f>
        <v>90182430743</v>
      </c>
      <c r="C5758" s="7">
        <v>2450</v>
      </c>
    </row>
    <row r="5759" spans="1:3" x14ac:dyDescent="0.3">
      <c r="A5759" s="1" t="str">
        <f>"90182434742"</f>
        <v>90182434742</v>
      </c>
      <c r="C5759" s="7">
        <v>8250</v>
      </c>
    </row>
    <row r="5760" spans="1:3" x14ac:dyDescent="0.3">
      <c r="A5760" s="1" t="str">
        <f>"90182930747"</f>
        <v>90182930747</v>
      </c>
      <c r="C5760" s="7">
        <v>3375</v>
      </c>
    </row>
    <row r="5761" spans="1:3" x14ac:dyDescent="0.3">
      <c r="A5761" s="1" t="str">
        <f>"90182930798"</f>
        <v>90182930798</v>
      </c>
      <c r="C5761" s="7">
        <v>2500</v>
      </c>
    </row>
    <row r="5762" spans="1:3" x14ac:dyDescent="0.3">
      <c r="A5762" s="1" t="str">
        <f>"90183034742"</f>
        <v>90183034742</v>
      </c>
      <c r="C5762" s="7">
        <v>6000</v>
      </c>
    </row>
    <row r="5763" spans="1:3" x14ac:dyDescent="0.3">
      <c r="A5763" s="1" t="str">
        <f>"90190622998"</f>
        <v>90190622998</v>
      </c>
      <c r="C5763" s="7">
        <v>1140</v>
      </c>
    </row>
    <row r="5764" spans="1:3" x14ac:dyDescent="0.3">
      <c r="A5764" s="1" t="str">
        <f>"90190714993"</f>
        <v>90190714993</v>
      </c>
      <c r="C5764" s="7">
        <v>1215</v>
      </c>
    </row>
    <row r="5765" spans="1:3" x14ac:dyDescent="0.3">
      <c r="A5765" s="1" t="str">
        <f>"90190814992"</f>
        <v>90190814992</v>
      </c>
      <c r="C5765" s="7">
        <v>1270</v>
      </c>
    </row>
    <row r="5766" spans="1:3" x14ac:dyDescent="0.3">
      <c r="A5766" s="1" t="str">
        <f>"90190814993"</f>
        <v>90190814993</v>
      </c>
      <c r="C5766" s="7">
        <v>1450</v>
      </c>
    </row>
    <row r="5767" spans="1:3" x14ac:dyDescent="0.3">
      <c r="A5767" s="1" t="str">
        <f>"90190914998"</f>
        <v>90190914998</v>
      </c>
      <c r="C5767" s="7">
        <v>1455</v>
      </c>
    </row>
    <row r="5768" spans="1:3" x14ac:dyDescent="0.3">
      <c r="A5768" s="1" t="str">
        <f>"90191114793"</f>
        <v>90191114793</v>
      </c>
      <c r="C5768" s="7">
        <v>1030</v>
      </c>
    </row>
    <row r="5769" spans="1:3" x14ac:dyDescent="0.3">
      <c r="A5769" s="1" t="str">
        <f>"90191122983"</f>
        <v>90191122983</v>
      </c>
      <c r="C5769" s="7">
        <v>1255</v>
      </c>
    </row>
    <row r="5770" spans="1:3" x14ac:dyDescent="0.3">
      <c r="A5770" s="1" t="str">
        <f>"90191222983"</f>
        <v>90191222983</v>
      </c>
      <c r="C5770" s="7">
        <v>1325</v>
      </c>
    </row>
    <row r="5771" spans="1:3" x14ac:dyDescent="0.3">
      <c r="A5771" s="1" t="str">
        <f>"90191314981"</f>
        <v>90191314981</v>
      </c>
      <c r="C5771" s="7">
        <v>1230</v>
      </c>
    </row>
    <row r="5772" spans="1:3" x14ac:dyDescent="0.3">
      <c r="A5772" s="1" t="str">
        <f>"90191314993"</f>
        <v>90191314993</v>
      </c>
      <c r="C5772" s="7">
        <v>1175</v>
      </c>
    </row>
    <row r="5773" spans="1:3" x14ac:dyDescent="0.3">
      <c r="A5773" s="1" t="str">
        <f>"90200522887"</f>
        <v>90200522887</v>
      </c>
      <c r="C5773" s="7">
        <v>830</v>
      </c>
    </row>
    <row r="5774" spans="1:3" x14ac:dyDescent="0.3">
      <c r="A5774" s="1" t="str">
        <f>"90200522998"</f>
        <v>90200522998</v>
      </c>
      <c r="C5774" s="7">
        <v>830</v>
      </c>
    </row>
    <row r="5775" spans="1:3" x14ac:dyDescent="0.3">
      <c r="A5775" s="1" t="str">
        <f>"90200622987"</f>
        <v>90200622987</v>
      </c>
      <c r="C5775" s="7">
        <v>1300</v>
      </c>
    </row>
    <row r="5776" spans="1:3" x14ac:dyDescent="0.3">
      <c r="A5776" s="1" t="str">
        <f>"90200622998"</f>
        <v>90200622998</v>
      </c>
      <c r="C5776" s="7">
        <v>1300</v>
      </c>
    </row>
    <row r="5777" spans="1:3" x14ac:dyDescent="0.3">
      <c r="A5777" s="1" t="str">
        <f>"90200914349"</f>
        <v>90200914349</v>
      </c>
      <c r="C5777" s="7">
        <v>1130</v>
      </c>
    </row>
    <row r="5778" spans="1:3" x14ac:dyDescent="0.3">
      <c r="A5778" s="1" t="str">
        <f>"90201314148"</f>
        <v>90201314148</v>
      </c>
      <c r="C5778" s="7">
        <v>2585</v>
      </c>
    </row>
    <row r="5779" spans="1:3" x14ac:dyDescent="0.3">
      <c r="A5779" s="1" t="str">
        <f>"90201314984"</f>
        <v>90201314984</v>
      </c>
      <c r="C5779" s="7">
        <v>1905</v>
      </c>
    </row>
    <row r="5780" spans="1:3" x14ac:dyDescent="0.3">
      <c r="A5780" s="1" t="str">
        <f>"90201422787"</f>
        <v>90201422787</v>
      </c>
      <c r="C5780" s="7">
        <v>1220</v>
      </c>
    </row>
    <row r="5781" spans="1:3" x14ac:dyDescent="0.3">
      <c r="A5781" s="1" t="str">
        <f>"90201422987"</f>
        <v>90201422987</v>
      </c>
      <c r="C5781" s="7">
        <v>785</v>
      </c>
    </row>
    <row r="5782" spans="1:3" x14ac:dyDescent="0.3">
      <c r="A5782" s="1" t="str">
        <f>"90201422998"</f>
        <v>90201422998</v>
      </c>
      <c r="C5782" s="7">
        <v>1385</v>
      </c>
    </row>
    <row r="5783" spans="1:3" x14ac:dyDescent="0.3">
      <c r="A5783" s="1" t="str">
        <f>"90202122944"</f>
        <v>90202122944</v>
      </c>
      <c r="C5783" s="7">
        <v>1310</v>
      </c>
    </row>
    <row r="5784" spans="1:3" x14ac:dyDescent="0.3">
      <c r="A5784" s="1" t="str">
        <f>"90202122987"</f>
        <v>90202122987</v>
      </c>
      <c r="C5784" s="7">
        <v>1310</v>
      </c>
    </row>
    <row r="5785" spans="1:3" x14ac:dyDescent="0.3">
      <c r="A5785" s="1" t="str">
        <f>"90202222984"</f>
        <v>90202222984</v>
      </c>
      <c r="C5785" s="7">
        <v>1595</v>
      </c>
    </row>
    <row r="5786" spans="1:3" x14ac:dyDescent="0.3">
      <c r="A5786" s="1" t="str">
        <f>"90202222993"</f>
        <v>90202222993</v>
      </c>
      <c r="C5786" s="7">
        <v>1365</v>
      </c>
    </row>
    <row r="5787" spans="1:3" x14ac:dyDescent="0.3">
      <c r="A5787" s="1" t="str">
        <f>"90202322998"</f>
        <v>90202322998</v>
      </c>
      <c r="C5787" s="7">
        <v>1590</v>
      </c>
    </row>
    <row r="5788" spans="1:3" x14ac:dyDescent="0.3">
      <c r="A5788" s="1" t="str">
        <f>"90202414949"</f>
        <v>90202414949</v>
      </c>
      <c r="C5788" s="7">
        <v>1205</v>
      </c>
    </row>
    <row r="5789" spans="1:3" x14ac:dyDescent="0.3">
      <c r="A5789" s="1" t="str">
        <f>"90202422943"</f>
        <v>90202422943</v>
      </c>
      <c r="C5789" s="7">
        <v>790</v>
      </c>
    </row>
    <row r="5790" spans="1:3" x14ac:dyDescent="0.3">
      <c r="A5790" s="1" t="str">
        <f>"90202422944"</f>
        <v>90202422944</v>
      </c>
      <c r="C5790" s="7">
        <v>985</v>
      </c>
    </row>
    <row r="5791" spans="1:3" x14ac:dyDescent="0.3">
      <c r="A5791" s="1" t="str">
        <f>"90202522998"</f>
        <v>90202522998</v>
      </c>
      <c r="C5791" s="7">
        <v>1615</v>
      </c>
    </row>
    <row r="5792" spans="1:3" x14ac:dyDescent="0.3">
      <c r="A5792" s="1" t="str">
        <f>"90202614949"</f>
        <v>90202614949</v>
      </c>
      <c r="C5792" s="7">
        <v>2640</v>
      </c>
    </row>
    <row r="5793" spans="1:3" x14ac:dyDescent="0.3">
      <c r="A5793" s="1" t="str">
        <f>"90202622998"</f>
        <v>90202622998</v>
      </c>
      <c r="C5793" s="7">
        <v>1140</v>
      </c>
    </row>
    <row r="5794" spans="1:3" x14ac:dyDescent="0.3">
      <c r="A5794" s="1" t="str">
        <f>"90210214943"</f>
        <v>90210214943</v>
      </c>
      <c r="C5794" s="7">
        <v>935</v>
      </c>
    </row>
    <row r="5795" spans="1:3" x14ac:dyDescent="0.3">
      <c r="A5795" s="1" t="str">
        <f>"90210214944"</f>
        <v>90210214944</v>
      </c>
      <c r="C5795" s="7">
        <v>1100</v>
      </c>
    </row>
    <row r="5796" spans="1:3" x14ac:dyDescent="0.3">
      <c r="A5796" s="1" t="str">
        <f>"90210214991"</f>
        <v>90210214991</v>
      </c>
      <c r="C5796" s="7">
        <v>1000</v>
      </c>
    </row>
    <row r="5797" spans="1:3" x14ac:dyDescent="0.3">
      <c r="A5797" s="1" t="str">
        <f>"90210314949"</f>
        <v>90210314949</v>
      </c>
      <c r="C5797" s="7">
        <v>1690</v>
      </c>
    </row>
    <row r="5798" spans="1:3" x14ac:dyDescent="0.3">
      <c r="A5798" s="1" t="str">
        <f>"90210315993"</f>
        <v>90210315993</v>
      </c>
      <c r="C5798" s="7">
        <v>1150</v>
      </c>
    </row>
    <row r="5799" spans="1:3" x14ac:dyDescent="0.3">
      <c r="A5799" s="1" t="str">
        <f>"90210315998"</f>
        <v>90210315998</v>
      </c>
      <c r="C5799" s="7">
        <v>1150</v>
      </c>
    </row>
    <row r="5800" spans="1:3" x14ac:dyDescent="0.3">
      <c r="A5800" s="1" t="str">
        <f>"90210414730"</f>
        <v>90210414730</v>
      </c>
      <c r="C5800" s="7">
        <v>1140</v>
      </c>
    </row>
    <row r="5801" spans="1:3" x14ac:dyDescent="0.3">
      <c r="A5801" s="1" t="str">
        <f>"90210414943"</f>
        <v>90210414943</v>
      </c>
      <c r="C5801" s="7">
        <v>1280</v>
      </c>
    </row>
    <row r="5802" spans="1:3" x14ac:dyDescent="0.3">
      <c r="A5802" s="1" t="str">
        <f>"90210522943"</f>
        <v>90210522943</v>
      </c>
      <c r="C5802" s="7">
        <v>1620</v>
      </c>
    </row>
    <row r="5803" spans="1:3" x14ac:dyDescent="0.3">
      <c r="A5803" s="1" t="str">
        <f>"90210522991"</f>
        <v>90210522991</v>
      </c>
      <c r="C5803" s="7">
        <v>1240</v>
      </c>
    </row>
    <row r="5804" spans="1:3" x14ac:dyDescent="0.3">
      <c r="A5804" s="1" t="str">
        <f>"90210522998"</f>
        <v>90210522998</v>
      </c>
      <c r="C5804" s="7">
        <v>1240</v>
      </c>
    </row>
    <row r="5805" spans="1:3" x14ac:dyDescent="0.3">
      <c r="A5805" s="1" t="str">
        <f>"90210622943"</f>
        <v>90210622943</v>
      </c>
      <c r="C5805" s="7">
        <v>925</v>
      </c>
    </row>
    <row r="5806" spans="1:3" x14ac:dyDescent="0.3">
      <c r="A5806" s="1" t="str">
        <f>"90210622944"</f>
        <v>90210622944</v>
      </c>
      <c r="C5806" s="7">
        <v>1050</v>
      </c>
    </row>
    <row r="5807" spans="1:3" x14ac:dyDescent="0.3">
      <c r="A5807" s="1" t="str">
        <f>"90210622998"</f>
        <v>90210622998</v>
      </c>
      <c r="C5807" s="7">
        <v>960</v>
      </c>
    </row>
    <row r="5808" spans="1:3" x14ac:dyDescent="0.3">
      <c r="A5808" s="1" t="str">
        <f>"90210714944"</f>
        <v>90210714944</v>
      </c>
      <c r="C5808" s="7">
        <v>1580</v>
      </c>
    </row>
    <row r="5809" spans="1:3" x14ac:dyDescent="0.3">
      <c r="A5809" s="1" t="str">
        <f>"90210922747"</f>
        <v>90210922747</v>
      </c>
      <c r="C5809" s="7">
        <v>3565</v>
      </c>
    </row>
    <row r="5810" spans="1:3" x14ac:dyDescent="0.3">
      <c r="A5810" s="1" t="str">
        <f>"90211122887"</f>
        <v>90211122887</v>
      </c>
      <c r="C5810" s="7">
        <v>1705</v>
      </c>
    </row>
    <row r="5811" spans="1:3" x14ac:dyDescent="0.3">
      <c r="A5811" s="1" t="str">
        <f>"90211122993"</f>
        <v>90211122993</v>
      </c>
      <c r="C5811" s="7">
        <v>1580</v>
      </c>
    </row>
    <row r="5812" spans="1:3" x14ac:dyDescent="0.3">
      <c r="A5812" s="1" t="str">
        <f>"90211214947"</f>
        <v>90211214947</v>
      </c>
      <c r="C5812" s="7">
        <v>1640</v>
      </c>
    </row>
    <row r="5813" spans="1:3" x14ac:dyDescent="0.3">
      <c r="A5813" s="1" t="str">
        <f>"90211215993"</f>
        <v>90211215993</v>
      </c>
      <c r="C5813" s="7">
        <v>1440</v>
      </c>
    </row>
    <row r="5814" spans="1:3" x14ac:dyDescent="0.3">
      <c r="A5814" s="1" t="str">
        <f>"90211222730"</f>
        <v>90211222730</v>
      </c>
      <c r="C5814" s="7">
        <v>1200</v>
      </c>
    </row>
    <row r="5815" spans="1:3" x14ac:dyDescent="0.3">
      <c r="A5815" s="1" t="str">
        <f>"90211222743"</f>
        <v>90211222743</v>
      </c>
      <c r="C5815" s="7">
        <v>1100</v>
      </c>
    </row>
    <row r="5816" spans="1:3" x14ac:dyDescent="0.3">
      <c r="A5816" s="1" t="str">
        <f>"90211222744"</f>
        <v>90211222744</v>
      </c>
      <c r="C5816" s="7">
        <v>1200</v>
      </c>
    </row>
    <row r="5817" spans="1:3" x14ac:dyDescent="0.3">
      <c r="A5817" s="1" t="str">
        <f>"90211222749"</f>
        <v>90211222749</v>
      </c>
      <c r="C5817" s="7">
        <v>1600</v>
      </c>
    </row>
    <row r="5818" spans="1:3" x14ac:dyDescent="0.3">
      <c r="A5818" s="1" t="str">
        <f>"90211315998"</f>
        <v>90211315998</v>
      </c>
      <c r="C5818" s="7">
        <v>1725</v>
      </c>
    </row>
    <row r="5819" spans="1:3" x14ac:dyDescent="0.3">
      <c r="A5819" s="1" t="str">
        <f>"90211414944"</f>
        <v>90211414944</v>
      </c>
      <c r="C5819" s="7">
        <v>2215</v>
      </c>
    </row>
    <row r="5820" spans="1:3" x14ac:dyDescent="0.3">
      <c r="A5820" s="1" t="str">
        <f>"90211422949"</f>
        <v>90211422949</v>
      </c>
      <c r="C5820" s="7">
        <v>2100</v>
      </c>
    </row>
    <row r="5821" spans="1:3" x14ac:dyDescent="0.3">
      <c r="A5821" s="1" t="str">
        <f>"90211514943"</f>
        <v>90211514943</v>
      </c>
      <c r="C5821" s="7">
        <v>1800</v>
      </c>
    </row>
    <row r="5822" spans="1:3" x14ac:dyDescent="0.3">
      <c r="A5822" s="1" t="str">
        <f>"90211514944"</f>
        <v>90211514944</v>
      </c>
      <c r="C5822" s="7">
        <v>1845</v>
      </c>
    </row>
    <row r="5823" spans="1:3" x14ac:dyDescent="0.3">
      <c r="A5823" s="1" t="str">
        <f>"90211722993"</f>
        <v>90211722993</v>
      </c>
      <c r="C5823" s="7">
        <v>1880</v>
      </c>
    </row>
    <row r="5824" spans="1:3" x14ac:dyDescent="0.3">
      <c r="A5824" s="1" t="str">
        <f>"90211722998"</f>
        <v>90211722998</v>
      </c>
      <c r="C5824" s="7">
        <v>1880</v>
      </c>
    </row>
    <row r="5825" spans="1:3" x14ac:dyDescent="0.3">
      <c r="A5825" s="1" t="str">
        <f>"90211814943"</f>
        <v>90211814943</v>
      </c>
      <c r="C5825" s="7">
        <v>1200</v>
      </c>
    </row>
    <row r="5826" spans="1:3" x14ac:dyDescent="0.3">
      <c r="A5826" s="1" t="str">
        <f>"90211914987"</f>
        <v>90211914987</v>
      </c>
      <c r="C5826" s="7">
        <v>1310</v>
      </c>
    </row>
    <row r="5827" spans="1:3" x14ac:dyDescent="0.3">
      <c r="A5827" s="1" t="str">
        <f>"90211914993"</f>
        <v>90211914993</v>
      </c>
      <c r="C5827" s="7">
        <v>1460</v>
      </c>
    </row>
    <row r="5828" spans="1:3" x14ac:dyDescent="0.3">
      <c r="A5828" s="1" t="str">
        <f>"90212014949"</f>
        <v>90212014949</v>
      </c>
      <c r="C5828" s="7">
        <v>1450</v>
      </c>
    </row>
    <row r="5829" spans="1:3" x14ac:dyDescent="0.3">
      <c r="A5829" s="1" t="str">
        <f>"90212015943"</f>
        <v>90212015943</v>
      </c>
      <c r="C5829" s="7">
        <v>1250</v>
      </c>
    </row>
    <row r="5830" spans="1:3" x14ac:dyDescent="0.3">
      <c r="A5830" s="1" t="str">
        <f>"90212114943"</f>
        <v>90212114943</v>
      </c>
      <c r="C5830" s="7">
        <v>1590</v>
      </c>
    </row>
    <row r="5831" spans="1:3" x14ac:dyDescent="0.3">
      <c r="A5831" s="1" t="str">
        <f>"90212114944"</f>
        <v>90212114944</v>
      </c>
      <c r="C5831" s="7">
        <v>1700</v>
      </c>
    </row>
    <row r="5832" spans="1:3" x14ac:dyDescent="0.3">
      <c r="A5832" s="1" t="str">
        <f>"90212114949"</f>
        <v>90212114949</v>
      </c>
      <c r="C5832" s="7">
        <v>1700</v>
      </c>
    </row>
    <row r="5833" spans="1:3" x14ac:dyDescent="0.3">
      <c r="A5833" s="1" t="str">
        <f>"90212214744"</f>
        <v>90212214744</v>
      </c>
      <c r="C5833" s="7">
        <v>1490</v>
      </c>
    </row>
    <row r="5834" spans="1:3" x14ac:dyDescent="0.3">
      <c r="A5834" s="1" t="str">
        <f>"90212214749"</f>
        <v>90212214749</v>
      </c>
      <c r="C5834" s="7">
        <v>1695</v>
      </c>
    </row>
    <row r="5835" spans="1:3" x14ac:dyDescent="0.3">
      <c r="A5835" s="1" t="str">
        <f>"90212214943"</f>
        <v>90212214943</v>
      </c>
      <c r="C5835" s="7">
        <v>1690</v>
      </c>
    </row>
    <row r="5836" spans="1:3" x14ac:dyDescent="0.3">
      <c r="A5836" s="1" t="str">
        <f>"90212214944"</f>
        <v>90212214944</v>
      </c>
      <c r="C5836" s="7">
        <v>1690</v>
      </c>
    </row>
    <row r="5837" spans="1:3" x14ac:dyDescent="0.3">
      <c r="A5837" s="1" t="str">
        <f>"90212215949"</f>
        <v>90212215949</v>
      </c>
      <c r="C5837" s="7">
        <v>2090</v>
      </c>
    </row>
    <row r="5838" spans="1:3" x14ac:dyDescent="0.3">
      <c r="A5838" s="1" t="str">
        <f>"90212215998"</f>
        <v>90212215998</v>
      </c>
      <c r="C5838" s="7">
        <v>1690</v>
      </c>
    </row>
    <row r="5839" spans="1:3" x14ac:dyDescent="0.3">
      <c r="A5839" s="1" t="str">
        <f>"90212414993"</f>
        <v>90212414993</v>
      </c>
      <c r="C5839" s="7">
        <v>1780</v>
      </c>
    </row>
    <row r="5840" spans="1:3" x14ac:dyDescent="0.3">
      <c r="A5840" s="1" t="str">
        <f>"90212414998"</f>
        <v>90212414998</v>
      </c>
      <c r="C5840" s="7">
        <v>1905</v>
      </c>
    </row>
    <row r="5841" spans="1:3" x14ac:dyDescent="0.3">
      <c r="A5841" s="1" t="str">
        <f>"90212522930"</f>
        <v>90212522930</v>
      </c>
      <c r="C5841" s="7">
        <v>1540</v>
      </c>
    </row>
    <row r="5842" spans="1:3" x14ac:dyDescent="0.3">
      <c r="A5842" s="1" t="str">
        <f>"90212522943"</f>
        <v>90212522943</v>
      </c>
      <c r="C5842" s="7">
        <v>1240</v>
      </c>
    </row>
    <row r="5843" spans="1:3" x14ac:dyDescent="0.3">
      <c r="A5843" s="1" t="str">
        <f>"90212522993"</f>
        <v>90212522993</v>
      </c>
      <c r="C5843" s="7">
        <v>1240</v>
      </c>
    </row>
    <row r="5844" spans="1:3" x14ac:dyDescent="0.3">
      <c r="A5844" s="1" t="str">
        <f>"90212714943"</f>
        <v>90212714943</v>
      </c>
      <c r="C5844" s="7">
        <v>1685</v>
      </c>
    </row>
    <row r="5845" spans="1:3" x14ac:dyDescent="0.3">
      <c r="A5845" s="1" t="str">
        <f>"90212714947"</f>
        <v>90212714947</v>
      </c>
      <c r="C5845" s="7">
        <v>1870</v>
      </c>
    </row>
    <row r="5846" spans="1:3" x14ac:dyDescent="0.3">
      <c r="A5846" s="1" t="str">
        <f>"90212714949"</f>
        <v>90212714949</v>
      </c>
      <c r="C5846" s="7">
        <v>2300</v>
      </c>
    </row>
    <row r="5847" spans="1:3" x14ac:dyDescent="0.3">
      <c r="A5847" s="1" t="str">
        <f>"90212814993"</f>
        <v>90212814993</v>
      </c>
      <c r="C5847" s="7">
        <v>1100</v>
      </c>
    </row>
    <row r="5848" spans="1:3" x14ac:dyDescent="0.3">
      <c r="A5848" s="1" t="str">
        <f>"90212815998"</f>
        <v>90212815998</v>
      </c>
      <c r="C5848" s="7">
        <v>1100</v>
      </c>
    </row>
    <row r="5849" spans="1:3" x14ac:dyDescent="0.3">
      <c r="A5849" s="1" t="str">
        <f>"90212914730"</f>
        <v>90212914730</v>
      </c>
      <c r="C5849" s="7">
        <v>1700</v>
      </c>
    </row>
    <row r="5850" spans="1:3" x14ac:dyDescent="0.3">
      <c r="A5850" s="1" t="str">
        <f>"90212914749"</f>
        <v>90212914749</v>
      </c>
      <c r="C5850" s="7">
        <v>1990</v>
      </c>
    </row>
    <row r="5851" spans="1:3" x14ac:dyDescent="0.3">
      <c r="A5851" s="1" t="str">
        <f>"90212914798"</f>
        <v>90212914798</v>
      </c>
      <c r="C5851" s="7">
        <v>1450</v>
      </c>
    </row>
    <row r="5852" spans="1:3" x14ac:dyDescent="0.3">
      <c r="A5852" s="1" t="str">
        <f>"90212915793"</f>
        <v>90212915793</v>
      </c>
      <c r="C5852" s="7">
        <v>1450</v>
      </c>
    </row>
    <row r="5853" spans="1:3" x14ac:dyDescent="0.3">
      <c r="A5853" s="1" t="str">
        <f>"90213015998"</f>
        <v>90213015998</v>
      </c>
      <c r="C5853" s="7">
        <v>1600</v>
      </c>
    </row>
    <row r="5854" spans="1:3" x14ac:dyDescent="0.3">
      <c r="A5854" s="1" t="str">
        <f>"90213214949"</f>
        <v>90213214949</v>
      </c>
      <c r="C5854" s="7">
        <v>2330</v>
      </c>
    </row>
    <row r="5855" spans="1:3" x14ac:dyDescent="0.3">
      <c r="A5855" s="1" t="str">
        <f>"90213215998"</f>
        <v>90213215998</v>
      </c>
      <c r="C5855" s="7">
        <v>2190</v>
      </c>
    </row>
    <row r="5856" spans="1:3" x14ac:dyDescent="0.3">
      <c r="A5856" s="1" t="str">
        <f>"90213225998"</f>
        <v>90213225998</v>
      </c>
      <c r="C5856" s="7">
        <v>2190</v>
      </c>
    </row>
    <row r="5857" spans="1:3" x14ac:dyDescent="0.3">
      <c r="A5857" s="1" t="str">
        <f>"90213314943"</f>
        <v>90213314943</v>
      </c>
      <c r="C5857" s="7">
        <v>1430</v>
      </c>
    </row>
    <row r="5858" spans="1:3" x14ac:dyDescent="0.3">
      <c r="A5858" s="1" t="str">
        <f>"90213314949"</f>
        <v>90213314949</v>
      </c>
      <c r="C5858" s="7">
        <v>1720</v>
      </c>
    </row>
    <row r="5859" spans="1:3" x14ac:dyDescent="0.3">
      <c r="A5859" s="1" t="str">
        <f>"90213814711"</f>
        <v>90213814711</v>
      </c>
      <c r="C5859" s="7">
        <v>1400</v>
      </c>
    </row>
    <row r="5860" spans="1:3" x14ac:dyDescent="0.3">
      <c r="A5860" s="1" t="str">
        <f>"90213814743"</f>
        <v>90213814743</v>
      </c>
      <c r="C5860" s="7">
        <v>1240</v>
      </c>
    </row>
    <row r="5861" spans="1:3" x14ac:dyDescent="0.3">
      <c r="A5861" s="1" t="str">
        <f>"90213814744"</f>
        <v>90213814744</v>
      </c>
      <c r="C5861" s="7">
        <v>1340</v>
      </c>
    </row>
    <row r="5862" spans="1:3" x14ac:dyDescent="0.3">
      <c r="A5862" s="1" t="str">
        <f>"90213814749"</f>
        <v>90213814749</v>
      </c>
      <c r="C5862" s="7">
        <v>1400</v>
      </c>
    </row>
    <row r="5863" spans="1:3" x14ac:dyDescent="0.3">
      <c r="A5863" s="1" t="str">
        <f>"90213815798"</f>
        <v>90213815798</v>
      </c>
      <c r="C5863" s="7">
        <v>1240</v>
      </c>
    </row>
    <row r="5864" spans="1:3" x14ac:dyDescent="0.3">
      <c r="A5864" s="1" t="str">
        <f>"90213922749"</f>
        <v>90213922749</v>
      </c>
      <c r="C5864" s="7">
        <v>2440</v>
      </c>
    </row>
    <row r="5865" spans="1:3" x14ac:dyDescent="0.3">
      <c r="A5865" s="1" t="str">
        <f>"90213922798"</f>
        <v>90213922798</v>
      </c>
      <c r="C5865" s="7">
        <v>2240</v>
      </c>
    </row>
    <row r="5866" spans="1:3" x14ac:dyDescent="0.3">
      <c r="A5866" s="1" t="str">
        <f>"90214015749"</f>
        <v>90214015749</v>
      </c>
      <c r="C5866" s="7">
        <v>2140</v>
      </c>
    </row>
    <row r="5867" spans="1:3" x14ac:dyDescent="0.3">
      <c r="A5867" s="1" t="str">
        <f>"90214015798"</f>
        <v>90214015798</v>
      </c>
      <c r="C5867" s="7">
        <v>2040</v>
      </c>
    </row>
    <row r="5868" spans="1:3" x14ac:dyDescent="0.3">
      <c r="A5868" s="1" t="str">
        <f>"90214315944"</f>
        <v>90214315944</v>
      </c>
      <c r="C5868" s="7">
        <v>1550</v>
      </c>
    </row>
    <row r="5869" spans="1:3" x14ac:dyDescent="0.3">
      <c r="A5869" s="1" t="str">
        <f>"90215522993"</f>
        <v>90215522993</v>
      </c>
      <c r="C5869" s="7">
        <v>2040</v>
      </c>
    </row>
    <row r="5870" spans="1:3" x14ac:dyDescent="0.3">
      <c r="A5870" s="1" t="str">
        <f>"90215614943"</f>
        <v>90215614943</v>
      </c>
      <c r="C5870" s="7">
        <v>2040</v>
      </c>
    </row>
    <row r="5871" spans="1:3" x14ac:dyDescent="0.3">
      <c r="A5871" s="1" t="str">
        <f>"90215915798"</f>
        <v>90215915798</v>
      </c>
      <c r="C5871" s="7">
        <v>2240</v>
      </c>
    </row>
    <row r="5872" spans="1:3" x14ac:dyDescent="0.3">
      <c r="A5872" s="1" t="str">
        <f>"90216014749"</f>
        <v>90216014749</v>
      </c>
      <c r="C5872" s="7">
        <v>3285</v>
      </c>
    </row>
    <row r="5873" spans="1:3" x14ac:dyDescent="0.3">
      <c r="A5873" s="1" t="str">
        <f>"90216114749"</f>
        <v>90216114749</v>
      </c>
      <c r="C5873" s="7">
        <v>4040</v>
      </c>
    </row>
    <row r="5874" spans="1:3" x14ac:dyDescent="0.3">
      <c r="A5874" s="1" t="str">
        <f>"90216214743"</f>
        <v>90216214743</v>
      </c>
      <c r="C5874" s="7">
        <v>2140</v>
      </c>
    </row>
    <row r="5875" spans="1:3" x14ac:dyDescent="0.3">
      <c r="A5875" s="1" t="str">
        <f>"90216214749"</f>
        <v>90216214749</v>
      </c>
      <c r="C5875" s="7">
        <v>2240</v>
      </c>
    </row>
    <row r="5876" spans="1:3" x14ac:dyDescent="0.3">
      <c r="A5876" s="1" t="str">
        <f>"90216314798"</f>
        <v>90216314798</v>
      </c>
      <c r="C5876" s="7">
        <v>3040</v>
      </c>
    </row>
    <row r="5877" spans="1:3" x14ac:dyDescent="0.3">
      <c r="A5877" s="1" t="str">
        <f>"90216414949"</f>
        <v>90216414949</v>
      </c>
      <c r="C5877" s="7">
        <v>2460</v>
      </c>
    </row>
    <row r="5878" spans="1:3" x14ac:dyDescent="0.3">
      <c r="A5878" s="1" t="str">
        <f>"90220122947"</f>
        <v>90220122947</v>
      </c>
      <c r="C5878" s="7">
        <v>3150</v>
      </c>
    </row>
    <row r="5879" spans="1:3" x14ac:dyDescent="0.3">
      <c r="A5879" s="1" t="str">
        <f>"90220222944"</f>
        <v>90220222944</v>
      </c>
      <c r="C5879" s="7">
        <v>1150</v>
      </c>
    </row>
    <row r="5880" spans="1:3" x14ac:dyDescent="0.3">
      <c r="A5880" s="1" t="str">
        <f>"90220222949"</f>
        <v>90220222949</v>
      </c>
      <c r="C5880" s="7">
        <v>1650</v>
      </c>
    </row>
    <row r="5881" spans="1:3" x14ac:dyDescent="0.3">
      <c r="A5881" s="1" t="str">
        <f>"90220415998"</f>
        <v>90220415998</v>
      </c>
      <c r="C5881" s="7">
        <v>2140</v>
      </c>
    </row>
    <row r="5882" spans="1:3" x14ac:dyDescent="0.3">
      <c r="A5882" s="1" t="str">
        <f>"90220422943"</f>
        <v>90220422943</v>
      </c>
      <c r="C5882" s="7">
        <v>2140</v>
      </c>
    </row>
    <row r="5883" spans="1:3" x14ac:dyDescent="0.3">
      <c r="A5883" s="1" t="str">
        <f>"90220422949"</f>
        <v>90220422949</v>
      </c>
      <c r="C5883" s="7">
        <v>2300</v>
      </c>
    </row>
    <row r="5884" spans="1:3" x14ac:dyDescent="0.3">
      <c r="A5884" s="1" t="str">
        <f>"90220922998"</f>
        <v>90220922998</v>
      </c>
      <c r="C5884" s="7">
        <v>3940</v>
      </c>
    </row>
    <row r="5885" spans="1:3" x14ac:dyDescent="0.3">
      <c r="A5885" s="1" t="str">
        <f>"90221124949"</f>
        <v>90221124949</v>
      </c>
      <c r="C5885" s="7">
        <v>2760</v>
      </c>
    </row>
    <row r="5886" spans="1:3" x14ac:dyDescent="0.3">
      <c r="A5886" s="1" t="str">
        <f>"90221322993"</f>
        <v>90221322993</v>
      </c>
      <c r="C5886" s="7">
        <v>2035</v>
      </c>
    </row>
    <row r="5887" spans="1:3" x14ac:dyDescent="0.3">
      <c r="A5887" s="1" t="str">
        <f>"90240224724"</f>
        <v>90240224724</v>
      </c>
      <c r="C5887" s="7">
        <v>1520</v>
      </c>
    </row>
    <row r="5888" spans="1:3" x14ac:dyDescent="0.3">
      <c r="A5888" s="1" t="str">
        <f>"90240324730"</f>
        <v>90240324730</v>
      </c>
      <c r="C5888" s="7">
        <v>1975</v>
      </c>
    </row>
    <row r="5889" spans="1:3" x14ac:dyDescent="0.3">
      <c r="A5889" s="1" t="str">
        <f>"90260222730"</f>
        <v>90260222730</v>
      </c>
      <c r="C5889" s="7">
        <v>1740</v>
      </c>
    </row>
    <row r="5890" spans="1:3" x14ac:dyDescent="0.3">
      <c r="A5890" s="1" t="str">
        <f>"90260222742"</f>
        <v>90260222742</v>
      </c>
      <c r="C5890" s="7">
        <v>2140</v>
      </c>
    </row>
    <row r="5891" spans="1:3" x14ac:dyDescent="0.3">
      <c r="A5891" s="1" t="str">
        <f>"90260222743"</f>
        <v>90260222743</v>
      </c>
      <c r="C5891" s="7">
        <v>1320</v>
      </c>
    </row>
    <row r="5892" spans="1:3" x14ac:dyDescent="0.3">
      <c r="A5892" s="1" t="str">
        <f>"90260222744"</f>
        <v>90260222744</v>
      </c>
      <c r="C5892" s="7">
        <v>1510</v>
      </c>
    </row>
    <row r="5893" spans="1:3" x14ac:dyDescent="0.3">
      <c r="A5893" s="1" t="str">
        <f>"90260222749"</f>
        <v>90260222749</v>
      </c>
      <c r="C5893" s="7">
        <v>1735</v>
      </c>
    </row>
    <row r="5894" spans="1:3" x14ac:dyDescent="0.3">
      <c r="A5894" s="1" t="str">
        <f>"90260622744"</f>
        <v>90260622744</v>
      </c>
      <c r="C5894" s="7">
        <v>3665</v>
      </c>
    </row>
    <row r="5895" spans="1:3" x14ac:dyDescent="0.3">
      <c r="A5895" s="1" t="str">
        <f>"90261322987"</f>
        <v>90261322987</v>
      </c>
      <c r="C5895" s="7">
        <v>1650</v>
      </c>
    </row>
    <row r="5896" spans="1:3" x14ac:dyDescent="0.3">
      <c r="A5896" s="1" t="str">
        <f>"90261622944"</f>
        <v>90261622944</v>
      </c>
      <c r="C5896" s="7">
        <v>1845</v>
      </c>
    </row>
    <row r="5897" spans="1:3" x14ac:dyDescent="0.3">
      <c r="A5897" s="1" t="str">
        <f>"90261622987"</f>
        <v>90261622987</v>
      </c>
      <c r="C5897" s="7">
        <v>1360</v>
      </c>
    </row>
    <row r="5898" spans="1:3" x14ac:dyDescent="0.3">
      <c r="A5898" s="1" t="str">
        <f>"90261622998"</f>
        <v>90261622998</v>
      </c>
      <c r="C5898" s="7">
        <v>1755</v>
      </c>
    </row>
    <row r="5899" spans="1:3" x14ac:dyDescent="0.3">
      <c r="A5899" s="1" t="str">
        <f>"90261722993"</f>
        <v>90261722993</v>
      </c>
      <c r="C5899" s="7">
        <v>1690</v>
      </c>
    </row>
    <row r="5900" spans="1:3" x14ac:dyDescent="0.3">
      <c r="A5900" s="1" t="str">
        <f>"90261722998"</f>
        <v>90261722998</v>
      </c>
      <c r="C5900" s="7">
        <v>1690</v>
      </c>
    </row>
    <row r="5901" spans="1:3" x14ac:dyDescent="0.3">
      <c r="A5901" s="1" t="str">
        <f>"90261822944"</f>
        <v>90261822944</v>
      </c>
      <c r="C5901" s="7">
        <v>2300</v>
      </c>
    </row>
    <row r="5902" spans="1:3" x14ac:dyDescent="0.3">
      <c r="A5902" s="1" t="str">
        <f>"90261824987"</f>
        <v>90261824987</v>
      </c>
      <c r="C5902" s="7">
        <v>2200</v>
      </c>
    </row>
    <row r="5903" spans="1:3" x14ac:dyDescent="0.3">
      <c r="A5903" s="1" t="str">
        <f>"90261922943"</f>
        <v>90261922943</v>
      </c>
      <c r="C5903" s="7">
        <v>2010</v>
      </c>
    </row>
    <row r="5904" spans="1:3" x14ac:dyDescent="0.3">
      <c r="A5904" s="1" t="str">
        <f>"90261922987"</f>
        <v>90261922987</v>
      </c>
      <c r="C5904" s="7">
        <v>2185</v>
      </c>
    </row>
    <row r="5905" spans="1:3" x14ac:dyDescent="0.3">
      <c r="A5905" s="1" t="str">
        <f>"90262022943"</f>
        <v>90262022943</v>
      </c>
      <c r="C5905" s="7">
        <v>1690</v>
      </c>
    </row>
    <row r="5906" spans="1:3" x14ac:dyDescent="0.3">
      <c r="A5906" s="1" t="str">
        <f>"90262022944"</f>
        <v>90262022944</v>
      </c>
      <c r="C5906" s="7">
        <v>1790</v>
      </c>
    </row>
    <row r="5907" spans="1:3" x14ac:dyDescent="0.3">
      <c r="A5907" s="1" t="str">
        <f>"90262034993"</f>
        <v>90262034993</v>
      </c>
      <c r="C5907" s="7">
        <v>1690</v>
      </c>
    </row>
    <row r="5908" spans="1:3" x14ac:dyDescent="0.3">
      <c r="A5908" s="1" t="str">
        <f>"90262422943"</f>
        <v>90262422943</v>
      </c>
      <c r="C5908" s="7">
        <v>2000</v>
      </c>
    </row>
    <row r="5909" spans="1:3" x14ac:dyDescent="0.3">
      <c r="A5909" s="1" t="str">
        <f>"90262622947"</f>
        <v>90262622947</v>
      </c>
      <c r="C5909" s="7">
        <v>3700</v>
      </c>
    </row>
    <row r="5910" spans="1:3" x14ac:dyDescent="0.3">
      <c r="A5910" s="1" t="str">
        <f>"90262622998"</f>
        <v>90262622998</v>
      </c>
      <c r="C5910" s="7">
        <v>2140</v>
      </c>
    </row>
    <row r="5911" spans="1:3" x14ac:dyDescent="0.3">
      <c r="A5911" s="1" t="str">
        <f>"90262714744"</f>
        <v>90262714744</v>
      </c>
      <c r="C5911" s="7">
        <v>2015</v>
      </c>
    </row>
    <row r="5912" spans="1:3" x14ac:dyDescent="0.3">
      <c r="A5912" s="1" t="str">
        <f>"90262822905"</f>
        <v>90262822905</v>
      </c>
      <c r="C5912" s="7">
        <v>2090</v>
      </c>
    </row>
    <row r="5913" spans="1:3" x14ac:dyDescent="0.3">
      <c r="A5913" s="1" t="str">
        <f>"90262822943"</f>
        <v>90262822943</v>
      </c>
      <c r="C5913" s="7">
        <v>1590</v>
      </c>
    </row>
    <row r="5914" spans="1:3" x14ac:dyDescent="0.3">
      <c r="A5914" s="1" t="str">
        <f>"90262822944"</f>
        <v>90262822944</v>
      </c>
      <c r="C5914" s="7">
        <v>1590</v>
      </c>
    </row>
    <row r="5915" spans="1:3" x14ac:dyDescent="0.3">
      <c r="A5915" s="1" t="str">
        <f>"90262822947"</f>
        <v>90262822947</v>
      </c>
      <c r="C5915" s="7">
        <v>2190</v>
      </c>
    </row>
    <row r="5916" spans="1:3" x14ac:dyDescent="0.3">
      <c r="A5916" s="1" t="str">
        <f>"90262834998"</f>
        <v>90262834998</v>
      </c>
      <c r="C5916" s="7">
        <v>1590</v>
      </c>
    </row>
    <row r="5917" spans="1:3" x14ac:dyDescent="0.3">
      <c r="A5917" s="1" t="str">
        <f>"90262914744"</f>
        <v>90262914744</v>
      </c>
      <c r="C5917" s="7">
        <v>2045</v>
      </c>
    </row>
    <row r="5918" spans="1:3" x14ac:dyDescent="0.3">
      <c r="A5918" s="1" t="str">
        <f>"90263222744"</f>
        <v>90263222744</v>
      </c>
      <c r="C5918" s="7">
        <v>1030</v>
      </c>
    </row>
    <row r="5919" spans="1:3" x14ac:dyDescent="0.3">
      <c r="A5919" s="1" t="str">
        <f>"90263522747"</f>
        <v>90263522747</v>
      </c>
      <c r="C5919" s="7">
        <v>3490</v>
      </c>
    </row>
    <row r="5920" spans="1:3" x14ac:dyDescent="0.3">
      <c r="A5920" s="1" t="str">
        <f>"90270230730"</f>
        <v>90270230730</v>
      </c>
      <c r="C5920" s="7">
        <v>3040</v>
      </c>
    </row>
    <row r="5921" spans="1:3" x14ac:dyDescent="0.3">
      <c r="A5921" s="1" t="str">
        <f>"90270230798"</f>
        <v>90270230798</v>
      </c>
      <c r="C5921" s="7">
        <v>1385</v>
      </c>
    </row>
    <row r="5922" spans="1:3" x14ac:dyDescent="0.3">
      <c r="A5922" s="1" t="str">
        <f>"90270730798"</f>
        <v>90270730798</v>
      </c>
      <c r="C5922" s="7">
        <v>1305</v>
      </c>
    </row>
    <row r="5923" spans="1:3" x14ac:dyDescent="0.3">
      <c r="A5923" s="1" t="str">
        <f>"90270830798"</f>
        <v>90270830798</v>
      </c>
      <c r="C5923" s="7">
        <v>1390</v>
      </c>
    </row>
    <row r="5924" spans="1:3" x14ac:dyDescent="0.3">
      <c r="A5924" s="1" t="str">
        <f>"90271530747"</f>
        <v>90271530747</v>
      </c>
      <c r="C5924" s="7">
        <v>3335</v>
      </c>
    </row>
    <row r="5925" spans="1:3" x14ac:dyDescent="0.3">
      <c r="A5925" s="1" t="str">
        <f>"90271530798"</f>
        <v>90271530798</v>
      </c>
      <c r="C5925" s="7">
        <v>2930</v>
      </c>
    </row>
    <row r="5926" spans="1:3" x14ac:dyDescent="0.3">
      <c r="A5926" s="1" t="str">
        <f>"90272920730"</f>
        <v>90272920730</v>
      </c>
      <c r="C5926" s="7">
        <v>3390</v>
      </c>
    </row>
    <row r="5927" spans="1:3" x14ac:dyDescent="0.3">
      <c r="A5927" s="1" t="str">
        <f>"90272920747"</f>
        <v>90272920747</v>
      </c>
      <c r="C5927" s="7">
        <v>3390</v>
      </c>
    </row>
    <row r="5928" spans="1:3" x14ac:dyDescent="0.3">
      <c r="A5928" s="1" t="str">
        <f>"90272924730"</f>
        <v>90272924730</v>
      </c>
      <c r="C5928" s="7">
        <v>3650</v>
      </c>
    </row>
    <row r="5929" spans="1:3" x14ac:dyDescent="0.3">
      <c r="A5929" s="1" t="str">
        <f>"90272930743"</f>
        <v>90272930743</v>
      </c>
      <c r="C5929" s="7">
        <v>2990</v>
      </c>
    </row>
    <row r="5930" spans="1:3" x14ac:dyDescent="0.3">
      <c r="A5930" s="1" t="str">
        <f>"90272930787"</f>
        <v>90272930787</v>
      </c>
      <c r="C5930" s="7">
        <v>2990</v>
      </c>
    </row>
    <row r="5931" spans="1:3" x14ac:dyDescent="0.3">
      <c r="A5931" s="1" t="str">
        <f>"90273820730"</f>
        <v>90273820730</v>
      </c>
      <c r="C5931" s="7">
        <v>4240</v>
      </c>
    </row>
    <row r="5932" spans="1:3" x14ac:dyDescent="0.3">
      <c r="A5932" s="1" t="str">
        <f>"90273820744"</f>
        <v>90273820744</v>
      </c>
      <c r="C5932" s="7">
        <v>2335</v>
      </c>
    </row>
    <row r="5933" spans="1:3" x14ac:dyDescent="0.3">
      <c r="A5933" s="1" t="str">
        <f>"90273824747"</f>
        <v>90273824747</v>
      </c>
      <c r="C5933" s="7">
        <v>3970</v>
      </c>
    </row>
    <row r="5934" spans="1:3" x14ac:dyDescent="0.3">
      <c r="A5934" s="1" t="str">
        <f>"90273924730"</f>
        <v>90273924730</v>
      </c>
      <c r="C5934" s="7">
        <v>4875</v>
      </c>
    </row>
    <row r="5935" spans="1:3" x14ac:dyDescent="0.3">
      <c r="A5935" s="1" t="str">
        <f>"90273930705"</f>
        <v>90273930705</v>
      </c>
      <c r="C5935" s="7">
        <v>3840</v>
      </c>
    </row>
    <row r="5936" spans="1:3" x14ac:dyDescent="0.3">
      <c r="A5936" s="1" t="str">
        <f>"90273930747"</f>
        <v>90273930747</v>
      </c>
      <c r="C5936" s="7">
        <v>4410</v>
      </c>
    </row>
    <row r="5937" spans="1:3" x14ac:dyDescent="0.3">
      <c r="A5937" s="1" t="str">
        <f>"90273934798"</f>
        <v>90273934798</v>
      </c>
      <c r="C5937" s="7">
        <v>2980</v>
      </c>
    </row>
    <row r="5938" spans="1:3" x14ac:dyDescent="0.3">
      <c r="A5938" s="1" t="str">
        <f>"90274234705"</f>
        <v>90274234705</v>
      </c>
      <c r="C5938" s="7">
        <v>4150</v>
      </c>
    </row>
    <row r="5939" spans="1:3" x14ac:dyDescent="0.3">
      <c r="A5939" s="1" t="str">
        <f>"90274234798"</f>
        <v>90274234798</v>
      </c>
      <c r="C5939" s="7">
        <v>3740</v>
      </c>
    </row>
    <row r="5940" spans="1:3" x14ac:dyDescent="0.3">
      <c r="A5940" s="1" t="str">
        <f>"90274330747"</f>
        <v>90274330747</v>
      </c>
      <c r="C5940" s="7">
        <v>5750</v>
      </c>
    </row>
    <row r="5941" spans="1:3" x14ac:dyDescent="0.3">
      <c r="A5941" s="1" t="str">
        <f>"90274334705"</f>
        <v>90274334705</v>
      </c>
      <c r="C5941" s="7">
        <v>4330</v>
      </c>
    </row>
    <row r="5942" spans="1:3" x14ac:dyDescent="0.3">
      <c r="A5942" s="1" t="str">
        <f>"90274334747"</f>
        <v>90274334747</v>
      </c>
      <c r="C5942" s="7">
        <v>6000</v>
      </c>
    </row>
    <row r="5943" spans="1:3" x14ac:dyDescent="0.3">
      <c r="A5943" s="1" t="str">
        <f>"90274334798"</f>
        <v>90274334798</v>
      </c>
      <c r="C5943" s="7">
        <v>3690</v>
      </c>
    </row>
    <row r="5944" spans="1:3" x14ac:dyDescent="0.3">
      <c r="A5944" s="1" t="str">
        <f>"90274430787"</f>
        <v>90274430787</v>
      </c>
      <c r="C5944" s="7">
        <v>4090</v>
      </c>
    </row>
    <row r="5945" spans="1:3" x14ac:dyDescent="0.3">
      <c r="A5945" s="1" t="str">
        <f>"90274434730"</f>
        <v>90274434730</v>
      </c>
      <c r="C5945" s="7">
        <v>5885</v>
      </c>
    </row>
    <row r="5946" spans="1:3" x14ac:dyDescent="0.3">
      <c r="A5946" s="1" t="str">
        <f>"90274730743"</f>
        <v>90274730743</v>
      </c>
      <c r="C5946" s="7">
        <v>2990</v>
      </c>
    </row>
    <row r="5947" spans="1:3" x14ac:dyDescent="0.3">
      <c r="A5947" s="1" t="str">
        <f>"90274734742"</f>
        <v>90274734742</v>
      </c>
      <c r="C5947" s="7">
        <v>4940</v>
      </c>
    </row>
    <row r="5948" spans="1:3" x14ac:dyDescent="0.3">
      <c r="A5948" s="1" t="str">
        <f>"90274830730"</f>
        <v>90274830730</v>
      </c>
      <c r="C5948" s="7">
        <v>5000</v>
      </c>
    </row>
    <row r="5949" spans="1:3" x14ac:dyDescent="0.3">
      <c r="A5949" s="1" t="str">
        <f>"90274830747"</f>
        <v>90274830747</v>
      </c>
      <c r="C5949" s="7">
        <v>5800</v>
      </c>
    </row>
    <row r="5950" spans="1:3" x14ac:dyDescent="0.3">
      <c r="A5950" s="1" t="str">
        <f>"90275230743"</f>
        <v>90275230743</v>
      </c>
      <c r="C5950" s="7">
        <v>3150</v>
      </c>
    </row>
    <row r="5951" spans="1:3" x14ac:dyDescent="0.3">
      <c r="A5951" s="1" t="str">
        <f>"90275234742"</f>
        <v>90275234742</v>
      </c>
      <c r="C5951" s="7">
        <v>5285</v>
      </c>
    </row>
    <row r="5952" spans="1:3" x14ac:dyDescent="0.3">
      <c r="A5952" s="1" t="str">
        <f>"90290322702"</f>
        <v>90290322702</v>
      </c>
      <c r="C5952" s="7">
        <v>1490</v>
      </c>
    </row>
    <row r="5953" spans="1:3" x14ac:dyDescent="0.3">
      <c r="A5953" s="1" t="str">
        <f>"90290322747"</f>
        <v>90290322747</v>
      </c>
      <c r="C5953" s="7">
        <v>1640</v>
      </c>
    </row>
    <row r="5954" spans="1:3" x14ac:dyDescent="0.3">
      <c r="A5954" s="1" t="str">
        <f>"90290322798"</f>
        <v>90290322798</v>
      </c>
      <c r="C5954" s="7">
        <v>1490</v>
      </c>
    </row>
    <row r="5955" spans="1:3" x14ac:dyDescent="0.3">
      <c r="A5955" s="1" t="str">
        <f>"90290324760"</f>
        <v>90290324760</v>
      </c>
      <c r="C5955" s="7">
        <v>1490</v>
      </c>
    </row>
    <row r="5956" spans="1:3" x14ac:dyDescent="0.3">
      <c r="A5956" s="1" t="str">
        <f>"90290422730"</f>
        <v>90290422730</v>
      </c>
      <c r="C5956" s="7">
        <v>1325</v>
      </c>
    </row>
    <row r="5957" spans="1:3" x14ac:dyDescent="0.3">
      <c r="A5957" s="1" t="str">
        <f>"90290422743"</f>
        <v>90290422743</v>
      </c>
      <c r="C5957" s="7">
        <v>1040</v>
      </c>
    </row>
    <row r="5958" spans="1:3" x14ac:dyDescent="0.3">
      <c r="A5958" s="1" t="str">
        <f>"90290422744"</f>
        <v>90290422744</v>
      </c>
      <c r="C5958" s="7">
        <v>1300</v>
      </c>
    </row>
    <row r="5959" spans="1:3" x14ac:dyDescent="0.3">
      <c r="A5959" s="1" t="str">
        <f>"90290422791"</f>
        <v>90290422791</v>
      </c>
      <c r="C5959" s="7">
        <v>1040</v>
      </c>
    </row>
    <row r="5960" spans="1:3" x14ac:dyDescent="0.3">
      <c r="A5960" s="1" t="str">
        <f>"90290522754"</f>
        <v>90290522754</v>
      </c>
      <c r="C5960" s="7">
        <v>1510</v>
      </c>
    </row>
    <row r="5961" spans="1:3" x14ac:dyDescent="0.3">
      <c r="A5961" s="1" t="str">
        <f>"90290522787"</f>
        <v>90290522787</v>
      </c>
      <c r="C5961" s="7">
        <v>1615</v>
      </c>
    </row>
    <row r="5962" spans="1:3" x14ac:dyDescent="0.3">
      <c r="A5962" s="1" t="str">
        <f>"90290814783"</f>
        <v>90290814783</v>
      </c>
      <c r="C5962" s="7">
        <v>965</v>
      </c>
    </row>
    <row r="5963" spans="1:3" x14ac:dyDescent="0.3">
      <c r="A5963" s="1" t="str">
        <f>"90290934765"</f>
        <v>90290934765</v>
      </c>
      <c r="C5963" s="7">
        <v>2525</v>
      </c>
    </row>
    <row r="5964" spans="1:3" x14ac:dyDescent="0.3">
      <c r="A5964" s="1" t="str">
        <f>"90291122798"</f>
        <v>90291122798</v>
      </c>
      <c r="C5964" s="7">
        <v>1240</v>
      </c>
    </row>
    <row r="5965" spans="1:3" x14ac:dyDescent="0.3">
      <c r="A5965" s="1" t="str">
        <f>"90291322743"</f>
        <v>90291322743</v>
      </c>
      <c r="C5965" s="7">
        <v>1250</v>
      </c>
    </row>
    <row r="5966" spans="1:3" x14ac:dyDescent="0.3">
      <c r="A5966" s="1" t="str">
        <f>"90291322747"</f>
        <v>90291322747</v>
      </c>
      <c r="C5966" s="7">
        <v>1985</v>
      </c>
    </row>
    <row r="5967" spans="1:3" x14ac:dyDescent="0.3">
      <c r="A5967" s="1" t="str">
        <f>"90291322765"</f>
        <v>90291322765</v>
      </c>
      <c r="C5967" s="7">
        <v>1150</v>
      </c>
    </row>
    <row r="5968" spans="1:3" x14ac:dyDescent="0.3">
      <c r="A5968" s="1" t="str">
        <f>"90291322783"</f>
        <v>90291322783</v>
      </c>
      <c r="C5968" s="7">
        <v>1150</v>
      </c>
    </row>
    <row r="5969" spans="1:3" x14ac:dyDescent="0.3">
      <c r="A5969" s="1" t="str">
        <f>"90291322793"</f>
        <v>90291322793</v>
      </c>
      <c r="C5969" s="7">
        <v>1250</v>
      </c>
    </row>
    <row r="5970" spans="1:3" x14ac:dyDescent="0.3">
      <c r="A5970" s="1" t="str">
        <f>"90291422743"</f>
        <v>90291422743</v>
      </c>
      <c r="C5970" s="7">
        <v>1340</v>
      </c>
    </row>
    <row r="5971" spans="1:3" x14ac:dyDescent="0.3">
      <c r="A5971" s="1" t="str">
        <f>"90291422744"</f>
        <v>90291422744</v>
      </c>
      <c r="C5971" s="7">
        <v>1740</v>
      </c>
    </row>
    <row r="5972" spans="1:3" x14ac:dyDescent="0.3">
      <c r="A5972" s="1" t="str">
        <f>"90291622783"</f>
        <v>90291622783</v>
      </c>
      <c r="C5972" s="7">
        <v>1550</v>
      </c>
    </row>
    <row r="5973" spans="1:3" x14ac:dyDescent="0.3">
      <c r="A5973" s="1" t="str">
        <f>"90291622795"</f>
        <v>90291622795</v>
      </c>
      <c r="C5973" s="7">
        <v>985</v>
      </c>
    </row>
    <row r="5974" spans="1:3" x14ac:dyDescent="0.3">
      <c r="A5974" s="1" t="str">
        <f>"90291722760"</f>
        <v>90291722760</v>
      </c>
      <c r="C5974" s="7">
        <v>1435</v>
      </c>
    </row>
    <row r="5975" spans="1:3" x14ac:dyDescent="0.3">
      <c r="A5975" s="1" t="str">
        <f>"90291822705"</f>
        <v>90291822705</v>
      </c>
      <c r="C5975" s="7">
        <v>1340</v>
      </c>
    </row>
    <row r="5976" spans="1:3" x14ac:dyDescent="0.3">
      <c r="A5976" s="1" t="str">
        <f>"90291822760"</f>
        <v>90291822760</v>
      </c>
      <c r="C5976" s="7">
        <v>1240</v>
      </c>
    </row>
    <row r="5977" spans="1:3" x14ac:dyDescent="0.3">
      <c r="A5977" s="1" t="str">
        <f>"90291922749"</f>
        <v>90291922749</v>
      </c>
      <c r="C5977" s="7">
        <v>1200</v>
      </c>
    </row>
    <row r="5978" spans="1:3" x14ac:dyDescent="0.3">
      <c r="A5978" s="1" t="str">
        <f>"90291922791"</f>
        <v>90291922791</v>
      </c>
      <c r="C5978" s="7">
        <v>1155</v>
      </c>
    </row>
    <row r="5979" spans="1:3" x14ac:dyDescent="0.3">
      <c r="A5979" s="1" t="str">
        <f>"90291922798"</f>
        <v>90291922798</v>
      </c>
      <c r="C5979" s="7">
        <v>1155</v>
      </c>
    </row>
    <row r="5980" spans="1:3" x14ac:dyDescent="0.3">
      <c r="A5980" s="1" t="str">
        <f>"90292222743"</f>
        <v>90292222743</v>
      </c>
      <c r="C5980" s="7">
        <v>1900</v>
      </c>
    </row>
    <row r="5981" spans="1:3" x14ac:dyDescent="0.3">
      <c r="A5981" s="1" t="str">
        <f>"90292222744"</f>
        <v>90292222744</v>
      </c>
      <c r="C5981" s="7">
        <v>2000</v>
      </c>
    </row>
    <row r="5982" spans="1:3" x14ac:dyDescent="0.3">
      <c r="A5982" s="1" t="str">
        <f>"90292222760"</f>
        <v>90292222760</v>
      </c>
      <c r="C5982" s="7">
        <v>1800</v>
      </c>
    </row>
    <row r="5983" spans="1:3" x14ac:dyDescent="0.3">
      <c r="A5983" s="1" t="str">
        <f>"90292622721"</f>
        <v>90292622721</v>
      </c>
      <c r="C5983" s="7">
        <v>1870</v>
      </c>
    </row>
    <row r="5984" spans="1:3" x14ac:dyDescent="0.3">
      <c r="A5984" s="1" t="str">
        <f>"90292724743"</f>
        <v>90292724743</v>
      </c>
      <c r="C5984" s="7">
        <v>1840</v>
      </c>
    </row>
    <row r="5985" spans="1:3" x14ac:dyDescent="0.3">
      <c r="A5985" s="1" t="str">
        <f>"90292824743"</f>
        <v>90292824743</v>
      </c>
      <c r="C5985" s="7">
        <v>1740</v>
      </c>
    </row>
    <row r="5986" spans="1:3" x14ac:dyDescent="0.3">
      <c r="A5986" s="1" t="str">
        <f>"90292824744"</f>
        <v>90292824744</v>
      </c>
      <c r="C5986" s="7">
        <v>1840</v>
      </c>
    </row>
    <row r="5987" spans="1:3" x14ac:dyDescent="0.3">
      <c r="A5987" s="1" t="str">
        <f>"90292824747"</f>
        <v>90292824747</v>
      </c>
      <c r="C5987" s="7">
        <v>1940</v>
      </c>
    </row>
    <row r="5988" spans="1:3" x14ac:dyDescent="0.3">
      <c r="A5988" s="1" t="str">
        <f>"90292922705"</f>
        <v>90292922705</v>
      </c>
      <c r="C5988" s="7">
        <v>1440</v>
      </c>
    </row>
    <row r="5989" spans="1:3" x14ac:dyDescent="0.3">
      <c r="A5989" s="1" t="str">
        <f>"90292922760"</f>
        <v>90292922760</v>
      </c>
      <c r="C5989" s="7">
        <v>1440</v>
      </c>
    </row>
    <row r="5990" spans="1:3" x14ac:dyDescent="0.3">
      <c r="A5990" s="1" t="str">
        <f>"90293022782"</f>
        <v>90293022782</v>
      </c>
      <c r="C5990" s="7">
        <v>895</v>
      </c>
    </row>
    <row r="5991" spans="1:3" x14ac:dyDescent="0.3">
      <c r="A5991" s="1" t="str">
        <f>"90293022795"</f>
        <v>90293022795</v>
      </c>
      <c r="C5991" s="7">
        <v>895</v>
      </c>
    </row>
    <row r="5992" spans="1:3" x14ac:dyDescent="0.3">
      <c r="A5992" s="1" t="str">
        <f>"90293222747"</f>
        <v>90293222747</v>
      </c>
      <c r="C5992" s="7">
        <v>1190</v>
      </c>
    </row>
    <row r="5993" spans="1:3" x14ac:dyDescent="0.3">
      <c r="A5993" s="1" t="str">
        <f>"90293222795"</f>
        <v>90293222795</v>
      </c>
      <c r="C5993" s="7">
        <v>1550</v>
      </c>
    </row>
    <row r="5994" spans="1:3" x14ac:dyDescent="0.3">
      <c r="A5994" s="1" t="str">
        <f>"90293322747"</f>
        <v>90293322747</v>
      </c>
      <c r="C5994" s="7">
        <v>1040</v>
      </c>
    </row>
    <row r="5995" spans="1:3" x14ac:dyDescent="0.3">
      <c r="A5995" s="1" t="str">
        <f>"90293322760"</f>
        <v>90293322760</v>
      </c>
      <c r="C5995" s="7">
        <v>935</v>
      </c>
    </row>
    <row r="5996" spans="1:3" x14ac:dyDescent="0.3">
      <c r="A5996" s="1" t="str">
        <f>"90293422787"</f>
        <v>90293422787</v>
      </c>
      <c r="C5996" s="7">
        <v>2540</v>
      </c>
    </row>
    <row r="5997" spans="1:3" x14ac:dyDescent="0.3">
      <c r="A5997" s="1" t="str">
        <f>"90293424705"</f>
        <v>90293424705</v>
      </c>
      <c r="C5997" s="7">
        <v>2540</v>
      </c>
    </row>
    <row r="5998" spans="1:3" x14ac:dyDescent="0.3">
      <c r="A5998" s="1" t="str">
        <f>"90293622730"</f>
        <v>90293622730</v>
      </c>
      <c r="C5998" s="7">
        <v>1165</v>
      </c>
    </row>
    <row r="5999" spans="1:3" x14ac:dyDescent="0.3">
      <c r="A5999" s="1" t="str">
        <f>"90293622760"</f>
        <v>90293622760</v>
      </c>
      <c r="C5999" s="7">
        <v>1165</v>
      </c>
    </row>
    <row r="6000" spans="1:3" x14ac:dyDescent="0.3">
      <c r="A6000" s="1" t="str">
        <f>"90294022712"</f>
        <v>90294022712</v>
      </c>
      <c r="C6000" s="7">
        <v>1870</v>
      </c>
    </row>
    <row r="6001" spans="1:3" x14ac:dyDescent="0.3">
      <c r="A6001" s="1" t="str">
        <f>"90294322749"</f>
        <v>90294322749</v>
      </c>
      <c r="C6001" s="7">
        <v>4200</v>
      </c>
    </row>
    <row r="6002" spans="1:3" x14ac:dyDescent="0.3">
      <c r="A6002" s="1" t="str">
        <f>"90294422798"</f>
        <v>90294422798</v>
      </c>
      <c r="C6002" s="7">
        <v>1900</v>
      </c>
    </row>
    <row r="6003" spans="1:3" x14ac:dyDescent="0.3">
      <c r="A6003" s="1" t="str">
        <f>"90294522749"</f>
        <v>90294522749</v>
      </c>
      <c r="C6003" s="7">
        <v>1590</v>
      </c>
    </row>
    <row r="6004" spans="1:3" x14ac:dyDescent="0.3">
      <c r="A6004" s="1" t="str">
        <f>"90294522760"</f>
        <v>90294522760</v>
      </c>
      <c r="C6004" s="7">
        <v>990</v>
      </c>
    </row>
    <row r="6005" spans="1:3" x14ac:dyDescent="0.3">
      <c r="A6005" s="1" t="str">
        <f>"90294724747"</f>
        <v>90294724747</v>
      </c>
      <c r="C6005" s="7">
        <v>1825</v>
      </c>
    </row>
    <row r="6006" spans="1:3" x14ac:dyDescent="0.3">
      <c r="A6006" s="1" t="str">
        <f>"90295122760"</f>
        <v>90295122760</v>
      </c>
      <c r="C6006" s="7">
        <v>2440</v>
      </c>
    </row>
    <row r="6007" spans="1:3" x14ac:dyDescent="0.3">
      <c r="A6007" s="1" t="str">
        <f>"90295622783"</f>
        <v>90295622783</v>
      </c>
      <c r="C6007" s="7">
        <v>895</v>
      </c>
    </row>
    <row r="6008" spans="1:3" x14ac:dyDescent="0.3">
      <c r="A6008" s="1" t="str">
        <f>"90295922783"</f>
        <v>90295922783</v>
      </c>
      <c r="C6008" s="7">
        <v>455</v>
      </c>
    </row>
    <row r="6009" spans="1:3" x14ac:dyDescent="0.3">
      <c r="A6009" s="1" t="str">
        <f>"90296122760"</f>
        <v>90296122760</v>
      </c>
      <c r="C6009" s="7">
        <v>1295</v>
      </c>
    </row>
    <row r="6010" spans="1:3" x14ac:dyDescent="0.3">
      <c r="A6010" s="1" t="str">
        <f>"90296424749"</f>
        <v>90296424749</v>
      </c>
      <c r="C6010" s="7">
        <v>3000</v>
      </c>
    </row>
    <row r="6011" spans="1:3" x14ac:dyDescent="0.3">
      <c r="A6011" s="1" t="str">
        <f>"90296522743"</f>
        <v>90296522743</v>
      </c>
      <c r="C6011" s="7">
        <v>1400</v>
      </c>
    </row>
    <row r="6012" spans="1:3" x14ac:dyDescent="0.3">
      <c r="A6012" s="1" t="str">
        <f>"90296522765"</f>
        <v>90296522765</v>
      </c>
      <c r="C6012" s="7">
        <v>1300</v>
      </c>
    </row>
    <row r="6013" spans="1:3" x14ac:dyDescent="0.3">
      <c r="A6013" s="1" t="str">
        <f>"90296522791"</f>
        <v>90296522791</v>
      </c>
      <c r="C6013" s="7">
        <v>1300</v>
      </c>
    </row>
    <row r="6014" spans="1:3" x14ac:dyDescent="0.3">
      <c r="A6014" s="1" t="str">
        <f>"90296524793"</f>
        <v>90296524793</v>
      </c>
      <c r="C6014" s="7">
        <v>1300</v>
      </c>
    </row>
    <row r="6015" spans="1:3" x14ac:dyDescent="0.3">
      <c r="A6015" s="1" t="str">
        <f>"90296734730"</f>
        <v>90296734730</v>
      </c>
      <c r="C6015" s="7">
        <v>2910</v>
      </c>
    </row>
    <row r="6016" spans="1:3" x14ac:dyDescent="0.3">
      <c r="A6016" s="1" t="str">
        <f>"90296734798"</f>
        <v>90296734798</v>
      </c>
      <c r="C6016" s="7">
        <v>2240</v>
      </c>
    </row>
    <row r="6017" spans="1:3" x14ac:dyDescent="0.3">
      <c r="A6017" s="1" t="str">
        <f>"90296824760"</f>
        <v>90296824760</v>
      </c>
      <c r="C6017" s="7">
        <v>1700</v>
      </c>
    </row>
    <row r="6018" spans="1:3" x14ac:dyDescent="0.3">
      <c r="A6018" s="1" t="str">
        <f>"90296922798"</f>
        <v>90296922798</v>
      </c>
      <c r="C6018" s="7">
        <v>1640</v>
      </c>
    </row>
    <row r="6019" spans="1:3" x14ac:dyDescent="0.3">
      <c r="A6019" s="1" t="str">
        <f>"90297322742"</f>
        <v>90297322742</v>
      </c>
      <c r="C6019" s="7">
        <v>2200</v>
      </c>
    </row>
    <row r="6020" spans="1:3" x14ac:dyDescent="0.3">
      <c r="A6020" s="1" t="str">
        <f>"90297324760"</f>
        <v>90297324760</v>
      </c>
      <c r="C6020" s="7">
        <v>1440</v>
      </c>
    </row>
    <row r="6021" spans="1:3" x14ac:dyDescent="0.3">
      <c r="A6021" s="1" t="str">
        <f>"90297422743"</f>
        <v>90297422743</v>
      </c>
      <c r="C6021" s="7">
        <v>1140</v>
      </c>
    </row>
    <row r="6022" spans="1:3" x14ac:dyDescent="0.3">
      <c r="A6022" s="1" t="str">
        <f>"90297422747"</f>
        <v>90297422747</v>
      </c>
      <c r="C6022" s="7">
        <v>1700</v>
      </c>
    </row>
    <row r="6023" spans="1:3" x14ac:dyDescent="0.3">
      <c r="A6023" s="1" t="str">
        <f>"90297422749"</f>
        <v>90297422749</v>
      </c>
      <c r="C6023" s="7">
        <v>1500</v>
      </c>
    </row>
    <row r="6024" spans="1:3" x14ac:dyDescent="0.3">
      <c r="A6024" s="1" t="str">
        <f>"90297424730"</f>
        <v>90297424730</v>
      </c>
      <c r="C6024" s="7">
        <v>2280</v>
      </c>
    </row>
    <row r="6025" spans="1:3" x14ac:dyDescent="0.3">
      <c r="A6025" s="1" t="str">
        <f>"90297424760"</f>
        <v>90297424760</v>
      </c>
      <c r="C6025" s="7">
        <v>1140</v>
      </c>
    </row>
    <row r="6026" spans="1:3" x14ac:dyDescent="0.3">
      <c r="A6026" s="1" t="str">
        <f>"90297522747"</f>
        <v>90297522747</v>
      </c>
      <c r="C6026" s="7">
        <v>1700</v>
      </c>
    </row>
    <row r="6027" spans="1:3" x14ac:dyDescent="0.3">
      <c r="A6027" s="1" t="str">
        <f>"90297522749"</f>
        <v>90297522749</v>
      </c>
      <c r="C6027" s="7">
        <v>1700</v>
      </c>
    </row>
    <row r="6028" spans="1:3" x14ac:dyDescent="0.3">
      <c r="A6028" s="1" t="str">
        <f>"90297522760"</f>
        <v>90297522760</v>
      </c>
      <c r="C6028" s="7">
        <v>1300</v>
      </c>
    </row>
    <row r="6029" spans="1:3" x14ac:dyDescent="0.3">
      <c r="A6029" s="1" t="str">
        <f>"90297922749"</f>
        <v>90297922749</v>
      </c>
      <c r="C6029" s="7">
        <v>1590</v>
      </c>
    </row>
    <row r="6030" spans="1:3" x14ac:dyDescent="0.3">
      <c r="A6030" s="1" t="str">
        <f>"90297922760"</f>
        <v>90297922760</v>
      </c>
      <c r="C6030" s="7">
        <v>1490</v>
      </c>
    </row>
    <row r="6031" spans="1:3" x14ac:dyDescent="0.3">
      <c r="A6031" s="1" t="str">
        <f>"90298122760"</f>
        <v>90298122760</v>
      </c>
      <c r="C6031" s="7">
        <v>2440</v>
      </c>
    </row>
    <row r="6032" spans="1:3" x14ac:dyDescent="0.3">
      <c r="A6032" s="1" t="str">
        <f>"90298422747"</f>
        <v>90298422747</v>
      </c>
      <c r="C6032" s="7">
        <v>2625</v>
      </c>
    </row>
    <row r="6033" spans="1:3" x14ac:dyDescent="0.3">
      <c r="A6033" s="1" t="str">
        <f>"90310922743"</f>
        <v>90310922743</v>
      </c>
      <c r="C6033" s="7">
        <v>3785</v>
      </c>
    </row>
    <row r="6034" spans="1:3" x14ac:dyDescent="0.3">
      <c r="A6034" s="1" t="str">
        <f>"90310922744"</f>
        <v>90310922744</v>
      </c>
      <c r="C6034" s="7">
        <v>3785</v>
      </c>
    </row>
    <row r="6035" spans="1:3" x14ac:dyDescent="0.3">
      <c r="A6035" s="1" t="str">
        <f>"90311022947"</f>
        <v>90311022947</v>
      </c>
      <c r="C6035" s="7">
        <v>2840</v>
      </c>
    </row>
    <row r="6036" spans="1:3" x14ac:dyDescent="0.3">
      <c r="A6036" s="1" t="str">
        <f>"90311122998"</f>
        <v>90311122998</v>
      </c>
      <c r="C6036" s="7">
        <v>3200</v>
      </c>
    </row>
    <row r="6037" spans="1:3" x14ac:dyDescent="0.3">
      <c r="A6037" s="1" t="str">
        <f>"90311322943"</f>
        <v>90311322943</v>
      </c>
      <c r="C6037" s="7">
        <v>1950</v>
      </c>
    </row>
    <row r="6038" spans="1:3" x14ac:dyDescent="0.3">
      <c r="A6038" s="1" t="str">
        <f>"90311622944"</f>
        <v>90311622944</v>
      </c>
      <c r="C6038" s="7">
        <v>2030</v>
      </c>
    </row>
    <row r="6039" spans="1:3" x14ac:dyDescent="0.3">
      <c r="A6039" s="1" t="str">
        <f>"90311724944"</f>
        <v>90311724944</v>
      </c>
      <c r="C6039" s="7">
        <v>1250</v>
      </c>
    </row>
    <row r="6040" spans="1:3" x14ac:dyDescent="0.3">
      <c r="A6040" s="1" t="str">
        <f>"90311822744"</f>
        <v>90311822744</v>
      </c>
      <c r="C6040" s="7">
        <v>2440</v>
      </c>
    </row>
    <row r="6041" spans="1:3" x14ac:dyDescent="0.3">
      <c r="A6041" s="1" t="str">
        <f>"90313122749"</f>
        <v>90313122749</v>
      </c>
      <c r="C6041" s="7">
        <v>1940</v>
      </c>
    </row>
    <row r="6042" spans="1:3" x14ac:dyDescent="0.3">
      <c r="A6042" s="1" t="str">
        <f>"90314022993"</f>
        <v>90314022993</v>
      </c>
      <c r="C6042" s="7">
        <v>2975</v>
      </c>
    </row>
    <row r="6043" spans="1:3" x14ac:dyDescent="0.3">
      <c r="A6043" s="1" t="str">
        <f>"90314122749"</f>
        <v>90314122749</v>
      </c>
      <c r="C6043" s="7">
        <v>4250</v>
      </c>
    </row>
    <row r="6044" spans="1:3" x14ac:dyDescent="0.3">
      <c r="A6044" s="1" t="str">
        <f>"90314222943"</f>
        <v>90314222943</v>
      </c>
      <c r="C6044" s="7">
        <v>990</v>
      </c>
    </row>
    <row r="6045" spans="1:3" x14ac:dyDescent="0.3">
      <c r="A6045" s="1" t="str">
        <f>"90314222944"</f>
        <v>90314222944</v>
      </c>
      <c r="C6045" s="7">
        <v>990</v>
      </c>
    </row>
    <row r="6046" spans="1:3" x14ac:dyDescent="0.3">
      <c r="A6046" s="1" t="str">
        <f>"90314514949"</f>
        <v>90314514949</v>
      </c>
      <c r="C6046" s="7">
        <v>4250</v>
      </c>
    </row>
    <row r="6047" spans="1:3" x14ac:dyDescent="0.3">
      <c r="A6047" s="1" t="str">
        <f>"90315922944"</f>
        <v>90315922944</v>
      </c>
      <c r="C6047" s="7">
        <v>2875</v>
      </c>
    </row>
    <row r="6048" spans="1:3" x14ac:dyDescent="0.3">
      <c r="A6048" s="1" t="str">
        <f>"90316914743"</f>
        <v>90316914743</v>
      </c>
      <c r="C6048" s="7">
        <v>1450</v>
      </c>
    </row>
    <row r="6049" spans="1:3" x14ac:dyDescent="0.3">
      <c r="A6049" s="1" t="str">
        <f>"90316914744"</f>
        <v>90316914744</v>
      </c>
      <c r="C6049" s="7">
        <v>1550</v>
      </c>
    </row>
    <row r="6050" spans="1:3" x14ac:dyDescent="0.3">
      <c r="A6050" s="1" t="str">
        <f>"90317014743"</f>
        <v>90317014743</v>
      </c>
      <c r="C6050" s="7">
        <v>2740</v>
      </c>
    </row>
    <row r="6051" spans="1:3" x14ac:dyDescent="0.3">
      <c r="A6051" s="1" t="str">
        <f>"90318022749"</f>
        <v>90318022749</v>
      </c>
      <c r="C6051" s="7">
        <v>4200</v>
      </c>
    </row>
    <row r="6052" spans="1:3" x14ac:dyDescent="0.3">
      <c r="A6052" s="1" t="str">
        <f>"90318122998"</f>
        <v>90318122998</v>
      </c>
      <c r="C6052" s="7">
        <v>2690</v>
      </c>
    </row>
    <row r="6053" spans="1:3" x14ac:dyDescent="0.3">
      <c r="A6053" s="1" t="str">
        <f>"90318222949"</f>
        <v>90318222949</v>
      </c>
      <c r="C6053" s="7">
        <v>2830</v>
      </c>
    </row>
    <row r="6054" spans="1:3" x14ac:dyDescent="0.3">
      <c r="A6054" s="1" t="str">
        <f>"90318222987"</f>
        <v>90318222987</v>
      </c>
      <c r="C6054" s="7">
        <v>2040</v>
      </c>
    </row>
    <row r="6055" spans="1:3" x14ac:dyDescent="0.3">
      <c r="A6055" s="1" t="str">
        <f>"90320022987"</f>
        <v>90320022987</v>
      </c>
      <c r="C6055" s="7">
        <v>1190</v>
      </c>
    </row>
    <row r="6056" spans="1:3" x14ac:dyDescent="0.3">
      <c r="A6056" s="1" t="str">
        <f>"90320114987"</f>
        <v>90320114987</v>
      </c>
      <c r="C6056" s="7">
        <v>1155</v>
      </c>
    </row>
    <row r="6057" spans="1:3" x14ac:dyDescent="0.3">
      <c r="A6057" s="1" t="str">
        <f>"90320114993"</f>
        <v>90320114993</v>
      </c>
      <c r="C6057" s="7">
        <v>1155</v>
      </c>
    </row>
    <row r="6058" spans="1:3" x14ac:dyDescent="0.3">
      <c r="A6058" s="1" t="str">
        <f>"90320114998"</f>
        <v>90320114998</v>
      </c>
      <c r="C6058" s="7">
        <v>1255</v>
      </c>
    </row>
    <row r="6059" spans="1:3" x14ac:dyDescent="0.3">
      <c r="A6059" s="1" t="str">
        <f>"90320214943"</f>
        <v>90320214943</v>
      </c>
      <c r="C6059" s="7">
        <v>1100</v>
      </c>
    </row>
    <row r="6060" spans="1:3" x14ac:dyDescent="0.3">
      <c r="A6060" s="1" t="str">
        <f>"90320214944"</f>
        <v>90320214944</v>
      </c>
      <c r="C6060" s="7">
        <v>1520</v>
      </c>
    </row>
    <row r="6061" spans="1:3" x14ac:dyDescent="0.3">
      <c r="A6061" s="1" t="str">
        <f>"90320314749"</f>
        <v>90320314749</v>
      </c>
      <c r="C6061" s="7">
        <v>2730</v>
      </c>
    </row>
    <row r="6062" spans="1:3" x14ac:dyDescent="0.3">
      <c r="A6062" s="1" t="str">
        <f>"90320314793"</f>
        <v>90320314793</v>
      </c>
      <c r="C6062" s="7">
        <v>1935</v>
      </c>
    </row>
    <row r="6063" spans="1:3" x14ac:dyDescent="0.3">
      <c r="A6063" s="1" t="str">
        <f>"90320614943"</f>
        <v>90320614943</v>
      </c>
      <c r="C6063" s="7">
        <v>1240</v>
      </c>
    </row>
    <row r="6064" spans="1:3" x14ac:dyDescent="0.3">
      <c r="A6064" s="1" t="str">
        <f>"90320614944"</f>
        <v>90320614944</v>
      </c>
      <c r="C6064" s="7">
        <v>1340</v>
      </c>
    </row>
    <row r="6065" spans="1:3" x14ac:dyDescent="0.3">
      <c r="A6065" s="1" t="str">
        <f>"90320614947"</f>
        <v>90320614947</v>
      </c>
      <c r="C6065" s="7">
        <v>1610</v>
      </c>
    </row>
    <row r="6066" spans="1:3" x14ac:dyDescent="0.3">
      <c r="A6066" s="1" t="str">
        <f>"90320614998"</f>
        <v>90320614998</v>
      </c>
      <c r="C6066" s="7">
        <v>1240</v>
      </c>
    </row>
    <row r="6067" spans="1:3" x14ac:dyDescent="0.3">
      <c r="A6067" s="1" t="str">
        <f>"90320822949"</f>
        <v>90320822949</v>
      </c>
      <c r="C6067" s="7">
        <v>2545</v>
      </c>
    </row>
    <row r="6068" spans="1:3" x14ac:dyDescent="0.3">
      <c r="A6068" s="1" t="str">
        <f>"90320822987"</f>
        <v>90320822987</v>
      </c>
      <c r="C6068" s="7">
        <v>1770</v>
      </c>
    </row>
    <row r="6069" spans="1:3" x14ac:dyDescent="0.3">
      <c r="A6069" s="1" t="str">
        <f>"90320822998"</f>
        <v>90320822998</v>
      </c>
      <c r="C6069" s="7">
        <v>1685</v>
      </c>
    </row>
    <row r="6070" spans="1:3" x14ac:dyDescent="0.3">
      <c r="A6070" s="1" t="str">
        <f>"90321014744"</f>
        <v>90321014744</v>
      </c>
      <c r="C6070" s="7">
        <v>1020</v>
      </c>
    </row>
    <row r="6071" spans="1:3" x14ac:dyDescent="0.3">
      <c r="A6071" s="1" t="str">
        <f>"90321014911"</f>
        <v>90321014911</v>
      </c>
      <c r="C6071" s="7">
        <v>1175</v>
      </c>
    </row>
    <row r="6072" spans="1:3" x14ac:dyDescent="0.3">
      <c r="A6072" s="1" t="str">
        <f>"90321014943"</f>
        <v>90321014943</v>
      </c>
      <c r="C6072" s="7">
        <v>1145</v>
      </c>
    </row>
    <row r="6073" spans="1:3" x14ac:dyDescent="0.3">
      <c r="A6073" s="1" t="str">
        <f>"90321014944"</f>
        <v>90321014944</v>
      </c>
      <c r="C6073" s="7">
        <v>1195</v>
      </c>
    </row>
    <row r="6074" spans="1:3" x14ac:dyDescent="0.3">
      <c r="A6074" s="1" t="str">
        <f>"90321524783"</f>
        <v>90321524783</v>
      </c>
      <c r="C6074" s="7">
        <v>1685</v>
      </c>
    </row>
    <row r="6075" spans="1:3" x14ac:dyDescent="0.3">
      <c r="A6075" s="1" t="str">
        <f>"90321534787"</f>
        <v>90321534787</v>
      </c>
      <c r="C6075" s="7">
        <v>1860</v>
      </c>
    </row>
    <row r="6076" spans="1:3" x14ac:dyDescent="0.3">
      <c r="A6076" s="1" t="str">
        <f>"90321534798"</f>
        <v>90321534798</v>
      </c>
      <c r="C6076" s="7">
        <v>1990</v>
      </c>
    </row>
    <row r="6077" spans="1:3" x14ac:dyDescent="0.3">
      <c r="A6077" s="1" t="str">
        <f>"90321724798"</f>
        <v>90321724798</v>
      </c>
      <c r="C6077" s="7">
        <v>2465</v>
      </c>
    </row>
    <row r="6078" spans="1:3" x14ac:dyDescent="0.3">
      <c r="A6078" s="1" t="str">
        <f>"90321822943"</f>
        <v>90321822943</v>
      </c>
      <c r="C6078" s="7">
        <v>1600</v>
      </c>
    </row>
    <row r="6079" spans="1:3" x14ac:dyDescent="0.3">
      <c r="A6079" s="1" t="str">
        <f>"90321822944"</f>
        <v>90321822944</v>
      </c>
      <c r="C6079" s="7">
        <v>1600</v>
      </c>
    </row>
    <row r="6080" spans="1:3" x14ac:dyDescent="0.3">
      <c r="A6080" s="1" t="str">
        <f>"90321822947"</f>
        <v>90321822947</v>
      </c>
      <c r="C6080" s="7">
        <v>1700</v>
      </c>
    </row>
    <row r="6081" spans="1:3" x14ac:dyDescent="0.3">
      <c r="A6081" s="1" t="str">
        <f>"90321822987"</f>
        <v>90321822987</v>
      </c>
      <c r="C6081" s="7">
        <v>1600</v>
      </c>
    </row>
    <row r="6082" spans="1:3" x14ac:dyDescent="0.3">
      <c r="A6082" s="1" t="str">
        <f>"90322022943"</f>
        <v>90322022943</v>
      </c>
      <c r="C6082" s="7">
        <v>1540</v>
      </c>
    </row>
    <row r="6083" spans="1:3" x14ac:dyDescent="0.3">
      <c r="A6083" s="1" t="str">
        <f>"90322022944"</f>
        <v>90322022944</v>
      </c>
      <c r="C6083" s="7">
        <v>1640</v>
      </c>
    </row>
    <row r="6084" spans="1:3" x14ac:dyDescent="0.3">
      <c r="A6084" s="1" t="str">
        <f>"90322124749"</f>
        <v>90322124749</v>
      </c>
      <c r="C6084" s="7">
        <v>2310</v>
      </c>
    </row>
    <row r="6085" spans="1:3" x14ac:dyDescent="0.3">
      <c r="A6085" s="1" t="str">
        <f>"90322124783"</f>
        <v>90322124783</v>
      </c>
      <c r="C6085" s="7">
        <v>1440</v>
      </c>
    </row>
    <row r="6086" spans="1:3" x14ac:dyDescent="0.3">
      <c r="A6086" s="1" t="str">
        <f>"90322222798"</f>
        <v>90322222798</v>
      </c>
      <c r="C6086" s="7">
        <v>1500</v>
      </c>
    </row>
    <row r="6087" spans="1:3" x14ac:dyDescent="0.3">
      <c r="A6087" s="1" t="str">
        <f>"90322222998"</f>
        <v>90322222998</v>
      </c>
      <c r="C6087" s="7">
        <v>1600</v>
      </c>
    </row>
    <row r="6088" spans="1:3" x14ac:dyDescent="0.3">
      <c r="A6088" s="1" t="str">
        <f>"90322414743"</f>
        <v>90322414743</v>
      </c>
      <c r="C6088" s="7">
        <v>895</v>
      </c>
    </row>
    <row r="6089" spans="1:3" x14ac:dyDescent="0.3">
      <c r="A6089" s="1" t="str">
        <f>"90322414943"</f>
        <v>90322414943</v>
      </c>
      <c r="C6089" s="7">
        <v>935</v>
      </c>
    </row>
    <row r="6090" spans="1:3" x14ac:dyDescent="0.3">
      <c r="A6090" s="1" t="str">
        <f>"90322414949"</f>
        <v>90322414949</v>
      </c>
      <c r="C6090" s="7">
        <v>1200</v>
      </c>
    </row>
    <row r="6091" spans="1:3" x14ac:dyDescent="0.3">
      <c r="A6091" s="1" t="str">
        <f>"90322414993"</f>
        <v>90322414993</v>
      </c>
      <c r="C6091" s="7">
        <v>935</v>
      </c>
    </row>
    <row r="6092" spans="1:3" x14ac:dyDescent="0.3">
      <c r="A6092" s="1" t="str">
        <f>"90322524987"</f>
        <v>90322524987</v>
      </c>
      <c r="C6092" s="7">
        <v>1900</v>
      </c>
    </row>
    <row r="6093" spans="1:3" x14ac:dyDescent="0.3">
      <c r="A6093" s="1" t="str">
        <f>"90322622787"</f>
        <v>90322622787</v>
      </c>
      <c r="C6093" s="7">
        <v>1500</v>
      </c>
    </row>
    <row r="6094" spans="1:3" x14ac:dyDescent="0.3">
      <c r="A6094" s="1" t="str">
        <f>"90322624793"</f>
        <v>90322624793</v>
      </c>
      <c r="C6094" s="7">
        <v>1500</v>
      </c>
    </row>
    <row r="6095" spans="1:3" x14ac:dyDescent="0.3">
      <c r="A6095" s="1" t="str">
        <f>"90322624798"</f>
        <v>90322624798</v>
      </c>
      <c r="C6095" s="7">
        <v>1500</v>
      </c>
    </row>
    <row r="6096" spans="1:3" x14ac:dyDescent="0.3">
      <c r="A6096" s="1" t="str">
        <f>"90322834998"</f>
        <v>90322834998</v>
      </c>
      <c r="C6096" s="7">
        <v>2290</v>
      </c>
    </row>
    <row r="6097" spans="1:3" x14ac:dyDescent="0.3">
      <c r="A6097" s="1" t="str">
        <f>"90322914798"</f>
        <v>90322914798</v>
      </c>
      <c r="C6097" s="7">
        <v>1340</v>
      </c>
    </row>
    <row r="6098" spans="1:3" x14ac:dyDescent="0.3">
      <c r="A6098" s="1" t="str">
        <f>"90322922998"</f>
        <v>90322922998</v>
      </c>
      <c r="C6098" s="7">
        <v>1460</v>
      </c>
    </row>
    <row r="6099" spans="1:3" x14ac:dyDescent="0.3">
      <c r="A6099" s="1" t="str">
        <f>"90323022943"</f>
        <v>90323022943</v>
      </c>
      <c r="C6099" s="7">
        <v>1870</v>
      </c>
    </row>
    <row r="6100" spans="1:3" x14ac:dyDescent="0.3">
      <c r="A6100" s="1" t="str">
        <f>"90323022993"</f>
        <v>90323022993</v>
      </c>
      <c r="C6100" s="7">
        <v>1750</v>
      </c>
    </row>
    <row r="6101" spans="1:3" x14ac:dyDescent="0.3">
      <c r="A6101" s="1" t="str">
        <f>"90323124787"</f>
        <v>90323124787</v>
      </c>
      <c r="C6101" s="7">
        <v>1920</v>
      </c>
    </row>
    <row r="6102" spans="1:3" x14ac:dyDescent="0.3">
      <c r="A6102" s="1" t="str">
        <f>"90323124793"</f>
        <v>90323124793</v>
      </c>
      <c r="C6102" s="7">
        <v>2195</v>
      </c>
    </row>
    <row r="6103" spans="1:3" x14ac:dyDescent="0.3">
      <c r="A6103" s="1" t="str">
        <f>"90323124798"</f>
        <v>90323124798</v>
      </c>
      <c r="C6103" s="7">
        <v>2345</v>
      </c>
    </row>
    <row r="6104" spans="1:3" x14ac:dyDescent="0.3">
      <c r="A6104" s="1" t="str">
        <f>"90323222949"</f>
        <v>90323222949</v>
      </c>
      <c r="C6104" s="7">
        <v>2700</v>
      </c>
    </row>
    <row r="6105" spans="1:3" x14ac:dyDescent="0.3">
      <c r="A6105" s="1" t="str">
        <f>"90323222993"</f>
        <v>90323222993</v>
      </c>
      <c r="C6105" s="7">
        <v>1890</v>
      </c>
    </row>
    <row r="6106" spans="1:3" x14ac:dyDescent="0.3">
      <c r="A6106" s="1" t="str">
        <f>"90323224998"</f>
        <v>90323224998</v>
      </c>
      <c r="C6106" s="7">
        <v>1890</v>
      </c>
    </row>
    <row r="6107" spans="1:3" x14ac:dyDescent="0.3">
      <c r="A6107" s="1" t="str">
        <f>"90323314949"</f>
        <v>90323314949</v>
      </c>
      <c r="C6107" s="7">
        <v>1990</v>
      </c>
    </row>
    <row r="6108" spans="1:3" x14ac:dyDescent="0.3">
      <c r="A6108" s="1" t="str">
        <f>"90323322649"</f>
        <v>90323322649</v>
      </c>
      <c r="C6108" s="7">
        <v>2650</v>
      </c>
    </row>
    <row r="6109" spans="1:3" x14ac:dyDescent="0.3">
      <c r="A6109" s="1" t="str">
        <f>"90323322987"</f>
        <v>90323322987</v>
      </c>
      <c r="C6109" s="7">
        <v>1590</v>
      </c>
    </row>
    <row r="6110" spans="1:3" x14ac:dyDescent="0.3">
      <c r="A6110" s="1" t="str">
        <f>"90323324993"</f>
        <v>90323324993</v>
      </c>
      <c r="C6110" s="7">
        <v>1590</v>
      </c>
    </row>
    <row r="6111" spans="1:3" x14ac:dyDescent="0.3">
      <c r="A6111" s="1" t="str">
        <f>"90323324998"</f>
        <v>90323324998</v>
      </c>
      <c r="C6111" s="7">
        <v>1590</v>
      </c>
    </row>
    <row r="6112" spans="1:3" x14ac:dyDescent="0.3">
      <c r="A6112" s="1" t="str">
        <f>"90323422987"</f>
        <v>90323422987</v>
      </c>
      <c r="C6112" s="7">
        <v>1500</v>
      </c>
    </row>
    <row r="6113" spans="1:3" x14ac:dyDescent="0.3">
      <c r="A6113" s="1" t="str">
        <f>"90323422998"</f>
        <v>90323422998</v>
      </c>
      <c r="C6113" s="7">
        <v>1500</v>
      </c>
    </row>
    <row r="6114" spans="1:3" x14ac:dyDescent="0.3">
      <c r="A6114" s="1" t="str">
        <f>"90323524993"</f>
        <v>90323524993</v>
      </c>
      <c r="C6114" s="7">
        <v>1640</v>
      </c>
    </row>
    <row r="6115" spans="1:3" x14ac:dyDescent="0.3">
      <c r="A6115" s="1" t="str">
        <f>"90323622943"</f>
        <v>90323622943</v>
      </c>
      <c r="C6115" s="7">
        <v>2400</v>
      </c>
    </row>
    <row r="6116" spans="1:3" x14ac:dyDescent="0.3">
      <c r="A6116" s="1" t="str">
        <f>"90323622944"</f>
        <v>90323622944</v>
      </c>
      <c r="C6116" s="7">
        <v>2540</v>
      </c>
    </row>
    <row r="6117" spans="1:3" x14ac:dyDescent="0.3">
      <c r="A6117" s="1" t="str">
        <f>"90323624949"</f>
        <v>90323624949</v>
      </c>
      <c r="C6117" s="7">
        <v>3000</v>
      </c>
    </row>
    <row r="6118" spans="1:3" x14ac:dyDescent="0.3">
      <c r="A6118" s="1" t="str">
        <f>"90323822993"</f>
        <v>90323822993</v>
      </c>
      <c r="C6118" s="7">
        <v>2385</v>
      </c>
    </row>
    <row r="6119" spans="1:3" x14ac:dyDescent="0.3">
      <c r="A6119" s="1" t="str">
        <f>"90323824949"</f>
        <v>90323824949</v>
      </c>
      <c r="C6119" s="7">
        <v>2655</v>
      </c>
    </row>
    <row r="6120" spans="1:3" x14ac:dyDescent="0.3">
      <c r="A6120" s="1" t="str">
        <f>"90323824998"</f>
        <v>90323824998</v>
      </c>
      <c r="C6120" s="7">
        <v>2430</v>
      </c>
    </row>
    <row r="6121" spans="1:3" x14ac:dyDescent="0.3">
      <c r="A6121" s="1" t="str">
        <f>"90323922802"</f>
        <v>90323922802</v>
      </c>
      <c r="C6121" s="7">
        <v>2305</v>
      </c>
    </row>
    <row r="6122" spans="1:3" x14ac:dyDescent="0.3">
      <c r="A6122" s="1" t="str">
        <f>"90323922944"</f>
        <v>90323922944</v>
      </c>
      <c r="C6122" s="7">
        <v>2305</v>
      </c>
    </row>
    <row r="6123" spans="1:3" x14ac:dyDescent="0.3">
      <c r="A6123" s="1" t="str">
        <f>"90324022949"</f>
        <v>90324022949</v>
      </c>
      <c r="C6123" s="7">
        <v>2500</v>
      </c>
    </row>
    <row r="6124" spans="1:3" x14ac:dyDescent="0.3">
      <c r="A6124" s="1" t="str">
        <f>"90324022998"</f>
        <v>90324022998</v>
      </c>
      <c r="C6124" s="7">
        <v>2240</v>
      </c>
    </row>
    <row r="6125" spans="1:3" x14ac:dyDescent="0.3">
      <c r="A6125" s="1" t="str">
        <f>"90324124998"</f>
        <v>90324124998</v>
      </c>
      <c r="C6125" s="7">
        <v>1690</v>
      </c>
    </row>
    <row r="6126" spans="1:3" x14ac:dyDescent="0.3">
      <c r="A6126" s="1" t="str">
        <f>"90324214949"</f>
        <v>90324214949</v>
      </c>
      <c r="C6126" s="7">
        <v>1900</v>
      </c>
    </row>
    <row r="6127" spans="1:3" x14ac:dyDescent="0.3">
      <c r="A6127" s="1" t="str">
        <f>"90324222943"</f>
        <v>90324222943</v>
      </c>
      <c r="C6127" s="7">
        <v>1540</v>
      </c>
    </row>
    <row r="6128" spans="1:3" x14ac:dyDescent="0.3">
      <c r="A6128" s="1" t="str">
        <f>"90324222944"</f>
        <v>90324222944</v>
      </c>
      <c r="C6128" s="7">
        <v>1640</v>
      </c>
    </row>
    <row r="6129" spans="1:3" x14ac:dyDescent="0.3">
      <c r="A6129" s="1" t="str">
        <f>"90324222998"</f>
        <v>90324222998</v>
      </c>
      <c r="C6129" s="7">
        <v>1540</v>
      </c>
    </row>
    <row r="6130" spans="1:3" x14ac:dyDescent="0.3">
      <c r="A6130" s="1" t="str">
        <f>"90324314943"</f>
        <v>90324314943</v>
      </c>
      <c r="C6130" s="7">
        <v>950</v>
      </c>
    </row>
    <row r="6131" spans="1:3" x14ac:dyDescent="0.3">
      <c r="A6131" s="1" t="str">
        <f>"90324314944"</f>
        <v>90324314944</v>
      </c>
      <c r="C6131" s="7">
        <v>1140</v>
      </c>
    </row>
    <row r="6132" spans="1:3" x14ac:dyDescent="0.3">
      <c r="A6132" s="1" t="str">
        <f>"90324522744"</f>
        <v>90324522744</v>
      </c>
      <c r="C6132" s="7">
        <v>1640</v>
      </c>
    </row>
    <row r="6133" spans="1:3" x14ac:dyDescent="0.3">
      <c r="A6133" s="1" t="str">
        <f>"90324522798"</f>
        <v>90324522798</v>
      </c>
      <c r="C6133" s="7">
        <v>1500</v>
      </c>
    </row>
    <row r="6134" spans="1:3" x14ac:dyDescent="0.3">
      <c r="A6134" s="1" t="str">
        <f>"90324522944"</f>
        <v>90324522944</v>
      </c>
      <c r="C6134" s="7">
        <v>1825</v>
      </c>
    </row>
    <row r="6135" spans="1:3" x14ac:dyDescent="0.3">
      <c r="A6135" s="1" t="str">
        <f>"90324522949"</f>
        <v>90324522949</v>
      </c>
      <c r="C6135" s="7">
        <v>2040</v>
      </c>
    </row>
    <row r="6136" spans="1:3" x14ac:dyDescent="0.3">
      <c r="A6136" s="1" t="str">
        <f>"90324522993"</f>
        <v>90324522993</v>
      </c>
      <c r="C6136" s="7">
        <v>1680</v>
      </c>
    </row>
    <row r="6137" spans="1:3" x14ac:dyDescent="0.3">
      <c r="A6137" s="1" t="str">
        <f>"90324522998"</f>
        <v>90324522998</v>
      </c>
      <c r="C6137" s="7">
        <v>1680</v>
      </c>
    </row>
    <row r="6138" spans="1:3" x14ac:dyDescent="0.3">
      <c r="A6138" s="1" t="str">
        <f>"90324714949"</f>
        <v>90324714949</v>
      </c>
      <c r="C6138" s="7">
        <v>1940</v>
      </c>
    </row>
    <row r="6139" spans="1:3" x14ac:dyDescent="0.3">
      <c r="A6139" s="1" t="str">
        <f>"90324724944"</f>
        <v>90324724944</v>
      </c>
      <c r="C6139" s="7">
        <v>1740</v>
      </c>
    </row>
    <row r="6140" spans="1:3" x14ac:dyDescent="0.3">
      <c r="A6140" s="1" t="str">
        <f>"90324724998"</f>
        <v>90324724998</v>
      </c>
      <c r="C6140" s="7">
        <v>1640</v>
      </c>
    </row>
    <row r="6141" spans="1:3" x14ac:dyDescent="0.3">
      <c r="A6141" s="1" t="str">
        <f>"90324922943"</f>
        <v>90324922943</v>
      </c>
      <c r="C6141" s="7">
        <v>2070</v>
      </c>
    </row>
    <row r="6142" spans="1:3" x14ac:dyDescent="0.3">
      <c r="A6142" s="1" t="str">
        <f>"90325114993"</f>
        <v>90325114993</v>
      </c>
      <c r="C6142" s="7">
        <v>1100</v>
      </c>
    </row>
    <row r="6143" spans="1:3" x14ac:dyDescent="0.3">
      <c r="A6143" s="1" t="str">
        <f>"90325222987"</f>
        <v>90325222987</v>
      </c>
      <c r="C6143" s="7">
        <v>1740</v>
      </c>
    </row>
    <row r="6144" spans="1:3" x14ac:dyDescent="0.3">
      <c r="A6144" s="1" t="str">
        <f>"90325322993"</f>
        <v>90325322993</v>
      </c>
      <c r="C6144" s="7">
        <v>2740</v>
      </c>
    </row>
    <row r="6145" spans="1:3" x14ac:dyDescent="0.3">
      <c r="A6145" s="1" t="str">
        <f>"90325414798"</f>
        <v>90325414798</v>
      </c>
      <c r="C6145" s="7">
        <v>1200</v>
      </c>
    </row>
    <row r="6146" spans="1:3" x14ac:dyDescent="0.3">
      <c r="A6146" s="1" t="str">
        <f>"90325514743"</f>
        <v>90325514743</v>
      </c>
      <c r="C6146" s="7">
        <v>1250</v>
      </c>
    </row>
    <row r="6147" spans="1:3" x14ac:dyDescent="0.3">
      <c r="A6147" s="1" t="str">
        <f>"90325514744"</f>
        <v>90325514744</v>
      </c>
      <c r="C6147" s="7">
        <v>1430</v>
      </c>
    </row>
    <row r="6148" spans="1:3" x14ac:dyDescent="0.3">
      <c r="A6148" s="1" t="str">
        <f>"90325514749"</f>
        <v>90325514749</v>
      </c>
      <c r="C6148" s="7">
        <v>1690</v>
      </c>
    </row>
    <row r="6149" spans="1:3" x14ac:dyDescent="0.3">
      <c r="A6149" s="1" t="str">
        <f>"90325615793"</f>
        <v>90325615793</v>
      </c>
      <c r="C6149" s="7">
        <v>2015</v>
      </c>
    </row>
    <row r="6150" spans="1:3" x14ac:dyDescent="0.3">
      <c r="A6150" s="1" t="str">
        <f>"90325734949"</f>
        <v>90325734949</v>
      </c>
      <c r="C6150" s="7">
        <v>2990</v>
      </c>
    </row>
    <row r="6151" spans="1:3" x14ac:dyDescent="0.3">
      <c r="A6151" s="1" t="str">
        <f>"90325734998"</f>
        <v>90325734998</v>
      </c>
      <c r="C6151" s="7">
        <v>2790</v>
      </c>
    </row>
    <row r="6152" spans="1:3" x14ac:dyDescent="0.3">
      <c r="A6152" s="1" t="str">
        <f>"90325834949"</f>
        <v>90325834949</v>
      </c>
      <c r="C6152" s="7">
        <v>2940</v>
      </c>
    </row>
    <row r="6153" spans="1:3" x14ac:dyDescent="0.3">
      <c r="A6153" s="1" t="str">
        <f>"90325834998"</f>
        <v>90325834998</v>
      </c>
      <c r="C6153" s="7">
        <v>2200</v>
      </c>
    </row>
    <row r="6154" spans="1:3" x14ac:dyDescent="0.3">
      <c r="A6154" s="1" t="str">
        <f>"90326214938"</f>
        <v>90326214938</v>
      </c>
      <c r="C6154" s="7">
        <v>1840</v>
      </c>
    </row>
    <row r="6155" spans="1:3" x14ac:dyDescent="0.3">
      <c r="A6155" s="1" t="str">
        <f>"90326215998"</f>
        <v>90326215998</v>
      </c>
      <c r="C6155" s="7">
        <v>1640</v>
      </c>
    </row>
    <row r="6156" spans="1:3" x14ac:dyDescent="0.3">
      <c r="A6156" s="1" t="str">
        <f>"90326314730"</f>
        <v>90326314730</v>
      </c>
      <c r="C6156" s="7">
        <v>2550</v>
      </c>
    </row>
    <row r="6157" spans="1:3" x14ac:dyDescent="0.3">
      <c r="A6157" s="1" t="str">
        <f>"90326314744"</f>
        <v>90326314744</v>
      </c>
      <c r="C6157" s="7">
        <v>1680</v>
      </c>
    </row>
    <row r="6158" spans="1:3" x14ac:dyDescent="0.3">
      <c r="A6158" s="1" t="str">
        <f>"90326314749"</f>
        <v>90326314749</v>
      </c>
      <c r="C6158" s="7">
        <v>1840</v>
      </c>
    </row>
    <row r="6159" spans="1:3" x14ac:dyDescent="0.3">
      <c r="A6159" s="1" t="str">
        <f>"90326414738"</f>
        <v>90326414738</v>
      </c>
      <c r="C6159" s="7">
        <v>1630</v>
      </c>
    </row>
    <row r="6160" spans="1:3" x14ac:dyDescent="0.3">
      <c r="A6160" s="1" t="str">
        <f>"90326414749"</f>
        <v>90326414749</v>
      </c>
      <c r="C6160" s="7">
        <v>1630</v>
      </c>
    </row>
    <row r="6161" spans="1:3" x14ac:dyDescent="0.3">
      <c r="A6161" s="1" t="str">
        <f>"90326414943"</f>
        <v>90326414943</v>
      </c>
      <c r="C6161" s="7">
        <v>1290</v>
      </c>
    </row>
    <row r="6162" spans="1:3" x14ac:dyDescent="0.3">
      <c r="A6162" s="1" t="str">
        <f>"90326414944"</f>
        <v>90326414944</v>
      </c>
      <c r="C6162" s="7">
        <v>1790</v>
      </c>
    </row>
    <row r="6163" spans="1:3" x14ac:dyDescent="0.3">
      <c r="A6163" s="1" t="str">
        <f>"90326414949"</f>
        <v>90326414949</v>
      </c>
      <c r="C6163" s="7">
        <v>2330</v>
      </c>
    </row>
    <row r="6164" spans="1:3" x14ac:dyDescent="0.3">
      <c r="A6164" s="1" t="str">
        <f>"90326415998"</f>
        <v>90326415998</v>
      </c>
      <c r="C6164" s="7">
        <v>1290</v>
      </c>
    </row>
    <row r="6165" spans="1:3" x14ac:dyDescent="0.3">
      <c r="A6165" s="1" t="str">
        <f>"90326514743"</f>
        <v>90326514743</v>
      </c>
      <c r="C6165" s="7">
        <v>1240</v>
      </c>
    </row>
    <row r="6166" spans="1:3" x14ac:dyDescent="0.3">
      <c r="A6166" s="1" t="str">
        <f>"90326514749"</f>
        <v>90326514749</v>
      </c>
      <c r="C6166" s="7">
        <v>1540</v>
      </c>
    </row>
    <row r="6167" spans="1:3" x14ac:dyDescent="0.3">
      <c r="A6167" s="1" t="str">
        <f>"90327424998"</f>
        <v>90327424998</v>
      </c>
      <c r="C6167" s="7">
        <v>2215</v>
      </c>
    </row>
    <row r="6168" spans="1:3" x14ac:dyDescent="0.3">
      <c r="A6168" s="1" t="str">
        <f>"90327822944"</f>
        <v>90327822944</v>
      </c>
      <c r="C6168" s="7">
        <v>1820</v>
      </c>
    </row>
    <row r="6169" spans="1:3" x14ac:dyDescent="0.3">
      <c r="A6169" s="1" t="str">
        <f>"90327822998"</f>
        <v>90327822998</v>
      </c>
      <c r="C6169" s="7">
        <v>1820</v>
      </c>
    </row>
    <row r="6170" spans="1:3" x14ac:dyDescent="0.3">
      <c r="A6170" s="1" t="str">
        <f>"90327914749"</f>
        <v>90327914749</v>
      </c>
      <c r="C6170" s="7">
        <v>1840</v>
      </c>
    </row>
    <row r="6171" spans="1:3" x14ac:dyDescent="0.3">
      <c r="A6171" s="1" t="str">
        <f>"90328015798"</f>
        <v>90328015798</v>
      </c>
      <c r="C6171" s="7">
        <v>1720</v>
      </c>
    </row>
    <row r="6172" spans="1:3" x14ac:dyDescent="0.3">
      <c r="A6172" s="1" t="str">
        <f>"90328122798"</f>
        <v>90328122798</v>
      </c>
      <c r="C6172" s="7">
        <v>1725</v>
      </c>
    </row>
    <row r="6173" spans="1:3" x14ac:dyDescent="0.3">
      <c r="A6173" s="1" t="str">
        <f>"90328214749"</f>
        <v>90328214749</v>
      </c>
      <c r="C6173" s="7">
        <v>1750</v>
      </c>
    </row>
    <row r="6174" spans="1:3" x14ac:dyDescent="0.3">
      <c r="A6174" s="1" t="str">
        <f>"90328214783"</f>
        <v>90328214783</v>
      </c>
      <c r="C6174" s="7">
        <v>1150</v>
      </c>
    </row>
    <row r="6175" spans="1:3" x14ac:dyDescent="0.3">
      <c r="A6175" s="1" t="str">
        <f>"90328214787"</f>
        <v>90328214787</v>
      </c>
      <c r="C6175" s="7">
        <v>1150</v>
      </c>
    </row>
    <row r="6176" spans="1:3" x14ac:dyDescent="0.3">
      <c r="A6176" s="1" t="str">
        <f>"90328214798"</f>
        <v>90328214798</v>
      </c>
      <c r="C6176" s="7">
        <v>1150</v>
      </c>
    </row>
    <row r="6177" spans="1:3" x14ac:dyDescent="0.3">
      <c r="A6177" s="1" t="str">
        <f>"90328215798"</f>
        <v>90328215798</v>
      </c>
      <c r="C6177" s="7">
        <v>1150</v>
      </c>
    </row>
    <row r="6178" spans="1:3" x14ac:dyDescent="0.3">
      <c r="A6178" s="1" t="str">
        <f>"90328324743"</f>
        <v>90328324743</v>
      </c>
      <c r="C6178" s="7">
        <v>2075</v>
      </c>
    </row>
    <row r="6179" spans="1:3" x14ac:dyDescent="0.3">
      <c r="A6179" s="1" t="str">
        <f>"90328414749"</f>
        <v>90328414749</v>
      </c>
      <c r="C6179" s="7">
        <v>1350</v>
      </c>
    </row>
    <row r="6180" spans="1:3" x14ac:dyDescent="0.3">
      <c r="A6180" s="1" t="str">
        <f>"90328622744"</f>
        <v>90328622744</v>
      </c>
      <c r="C6180" s="7">
        <v>1900</v>
      </c>
    </row>
    <row r="6181" spans="1:3" x14ac:dyDescent="0.3">
      <c r="A6181" s="1" t="str">
        <f>"90328622749"</f>
        <v>90328622749</v>
      </c>
      <c r="C6181" s="7">
        <v>2000</v>
      </c>
    </row>
    <row r="6182" spans="1:3" x14ac:dyDescent="0.3">
      <c r="A6182" s="1" t="str">
        <f>"90328622798"</f>
        <v>90328622798</v>
      </c>
      <c r="C6182" s="7">
        <v>1188</v>
      </c>
    </row>
    <row r="6183" spans="1:3" x14ac:dyDescent="0.3">
      <c r="A6183" s="1" t="str">
        <f>"90328724998"</f>
        <v>90328724998</v>
      </c>
      <c r="C6183" s="7">
        <v>3875</v>
      </c>
    </row>
    <row r="6184" spans="1:3" x14ac:dyDescent="0.3">
      <c r="A6184" s="1" t="str">
        <f>"90328914798"</f>
        <v>90328914798</v>
      </c>
      <c r="C6184" s="7">
        <v>1350</v>
      </c>
    </row>
    <row r="6185" spans="1:3" x14ac:dyDescent="0.3">
      <c r="A6185" s="1" t="str">
        <f>"90329014749"</f>
        <v>90329014749</v>
      </c>
      <c r="C6185" s="7">
        <v>5200</v>
      </c>
    </row>
    <row r="6186" spans="1:3" x14ac:dyDescent="0.3">
      <c r="A6186" s="1" t="str">
        <f>"90329014943"</f>
        <v>90329014943</v>
      </c>
      <c r="C6186" s="7">
        <v>4940</v>
      </c>
    </row>
    <row r="6187" spans="1:3" x14ac:dyDescent="0.3">
      <c r="A6187" s="1" t="str">
        <f>"90329014944"</f>
        <v>90329014944</v>
      </c>
      <c r="C6187" s="7">
        <v>4940</v>
      </c>
    </row>
    <row r="6188" spans="1:3" x14ac:dyDescent="0.3">
      <c r="A6188" s="1" t="str">
        <f>"90329214749"</f>
        <v>90329214749</v>
      </c>
      <c r="C6188" s="7">
        <v>2190</v>
      </c>
    </row>
    <row r="6189" spans="1:3" x14ac:dyDescent="0.3">
      <c r="A6189" s="1" t="str">
        <f>"90329222790"</f>
        <v>90329222790</v>
      </c>
      <c r="C6189" s="7">
        <v>1825</v>
      </c>
    </row>
    <row r="6190" spans="1:3" x14ac:dyDescent="0.3">
      <c r="A6190" s="1" t="str">
        <f>"90329222791"</f>
        <v>90329222791</v>
      </c>
      <c r="C6190" s="7">
        <v>1590</v>
      </c>
    </row>
    <row r="6191" spans="1:3" x14ac:dyDescent="0.3">
      <c r="A6191" s="1" t="str">
        <f>"90329222949"</f>
        <v>90329222949</v>
      </c>
      <c r="C6191" s="7">
        <v>2290</v>
      </c>
    </row>
    <row r="6192" spans="1:3" x14ac:dyDescent="0.3">
      <c r="A6192" s="1" t="str">
        <f>"90329222965"</f>
        <v>90329222965</v>
      </c>
      <c r="C6192" s="7">
        <v>1650</v>
      </c>
    </row>
    <row r="6193" spans="1:3" x14ac:dyDescent="0.3">
      <c r="A6193" s="1" t="str">
        <f>"90329414743"</f>
        <v>90329414743</v>
      </c>
      <c r="C6193" s="7">
        <v>1940</v>
      </c>
    </row>
    <row r="6194" spans="1:3" x14ac:dyDescent="0.3">
      <c r="A6194" s="1" t="str">
        <f>"90329514943"</f>
        <v>90329514943</v>
      </c>
      <c r="C6194" s="7">
        <v>1190</v>
      </c>
    </row>
    <row r="6195" spans="1:3" x14ac:dyDescent="0.3">
      <c r="A6195" s="1" t="str">
        <f>"90329514944"</f>
        <v>90329514944</v>
      </c>
      <c r="C6195" s="7">
        <v>1290</v>
      </c>
    </row>
    <row r="6196" spans="1:3" x14ac:dyDescent="0.3">
      <c r="A6196" s="1" t="str">
        <f>"90329514949"</f>
        <v>90329514949</v>
      </c>
      <c r="C6196" s="7">
        <v>1440</v>
      </c>
    </row>
    <row r="6197" spans="1:3" x14ac:dyDescent="0.3">
      <c r="A6197" s="1" t="str">
        <f>"90329614943"</f>
        <v>90329614943</v>
      </c>
      <c r="C6197" s="7">
        <v>2140</v>
      </c>
    </row>
    <row r="6198" spans="1:3" x14ac:dyDescent="0.3">
      <c r="A6198" s="1" t="str">
        <f>"90330014749"</f>
        <v>90330014749</v>
      </c>
      <c r="C6198" s="7">
        <v>3990</v>
      </c>
    </row>
    <row r="6199" spans="1:3" x14ac:dyDescent="0.3">
      <c r="A6199" s="1" t="str">
        <f>"90330014798"</f>
        <v>90330014798</v>
      </c>
      <c r="C6199" s="7">
        <v>3490</v>
      </c>
    </row>
    <row r="6200" spans="1:3" x14ac:dyDescent="0.3">
      <c r="A6200" s="1" t="str">
        <f>"90330124949"</f>
        <v>90330124949</v>
      </c>
      <c r="C6200" s="7">
        <v>4900</v>
      </c>
    </row>
    <row r="6201" spans="1:3" x14ac:dyDescent="0.3">
      <c r="A6201" s="1" t="str">
        <f>"90330124998"</f>
        <v>90330124998</v>
      </c>
      <c r="C6201" s="7">
        <v>4300</v>
      </c>
    </row>
    <row r="6202" spans="1:3" x14ac:dyDescent="0.3">
      <c r="A6202" s="1" t="str">
        <f>"90330234744"</f>
        <v>90330234744</v>
      </c>
      <c r="C6202" s="7">
        <v>1785</v>
      </c>
    </row>
    <row r="6203" spans="1:3" x14ac:dyDescent="0.3">
      <c r="A6203" s="1" t="str">
        <f>"90330234949"</f>
        <v>90330234949</v>
      </c>
      <c r="C6203" s="7">
        <v>1885</v>
      </c>
    </row>
    <row r="6204" spans="1:3" x14ac:dyDescent="0.3">
      <c r="A6204" s="1" t="str">
        <f>"90330234998"</f>
        <v>90330234998</v>
      </c>
      <c r="C6204" s="7">
        <v>1685</v>
      </c>
    </row>
    <row r="6205" spans="1:3" x14ac:dyDescent="0.3">
      <c r="A6205" s="1" t="str">
        <f>"90330525798"</f>
        <v>90330525798</v>
      </c>
      <c r="C6205" s="7">
        <v>1785</v>
      </c>
    </row>
    <row r="6206" spans="1:3" x14ac:dyDescent="0.3">
      <c r="A6206" s="1" t="str">
        <f>"90330614749"</f>
        <v>90330614749</v>
      </c>
      <c r="C6206" s="7">
        <v>1940</v>
      </c>
    </row>
    <row r="6207" spans="1:3" x14ac:dyDescent="0.3">
      <c r="A6207" s="1" t="str">
        <f>"90330614787"</f>
        <v>90330614787</v>
      </c>
      <c r="C6207" s="7">
        <v>1825</v>
      </c>
    </row>
    <row r="6208" spans="1:3" x14ac:dyDescent="0.3">
      <c r="A6208" s="1" t="str">
        <f>"90330722749"</f>
        <v>90330722749</v>
      </c>
      <c r="C6208" s="7">
        <v>4200</v>
      </c>
    </row>
    <row r="6209" spans="1:3" x14ac:dyDescent="0.3">
      <c r="A6209" s="1" t="str">
        <f>"90330814749"</f>
        <v>90330814749</v>
      </c>
      <c r="C6209" s="7">
        <v>2250</v>
      </c>
    </row>
    <row r="6210" spans="1:3" x14ac:dyDescent="0.3">
      <c r="A6210" s="1" t="str">
        <f>"90330814798"</f>
        <v>90330814798</v>
      </c>
      <c r="C6210" s="7">
        <v>2280</v>
      </c>
    </row>
    <row r="6211" spans="1:3" x14ac:dyDescent="0.3">
      <c r="A6211" s="1" t="str">
        <f>"90331014749"</f>
        <v>90331014749</v>
      </c>
      <c r="C6211" s="7">
        <v>3640</v>
      </c>
    </row>
    <row r="6212" spans="1:3" x14ac:dyDescent="0.3">
      <c r="A6212" s="1" t="str">
        <f>"90331115798"</f>
        <v>90331115798</v>
      </c>
      <c r="C6212" s="7">
        <v>1640</v>
      </c>
    </row>
    <row r="6213" spans="1:3" x14ac:dyDescent="0.3">
      <c r="A6213" s="1" t="str">
        <f>"90331334798"</f>
        <v>90331334798</v>
      </c>
      <c r="C6213" s="7">
        <v>2665</v>
      </c>
    </row>
    <row r="6214" spans="1:3" x14ac:dyDescent="0.3">
      <c r="A6214" s="1" t="str">
        <f>"90331422998"</f>
        <v>90331422998</v>
      </c>
      <c r="C6214" s="7">
        <v>7000</v>
      </c>
    </row>
    <row r="6215" spans="1:3" x14ac:dyDescent="0.3">
      <c r="A6215" s="1" t="str">
        <f>"90331622998"</f>
        <v>90331622998</v>
      </c>
      <c r="C6215" s="7">
        <v>2190</v>
      </c>
    </row>
    <row r="6216" spans="1:3" x14ac:dyDescent="0.3">
      <c r="A6216" s="1" t="str">
        <f>"90331914743"</f>
        <v>90331914743</v>
      </c>
      <c r="C6216" s="7">
        <v>3900</v>
      </c>
    </row>
    <row r="6217" spans="1:3" x14ac:dyDescent="0.3">
      <c r="A6217" s="1" t="str">
        <f>"90332114749"</f>
        <v>90332114749</v>
      </c>
      <c r="C6217" s="7">
        <v>1800</v>
      </c>
    </row>
    <row r="6218" spans="1:3" x14ac:dyDescent="0.3">
      <c r="A6218" s="1" t="str">
        <f>"90340114333"</f>
        <v>90340114333</v>
      </c>
      <c r="C6218" s="7">
        <v>2090</v>
      </c>
    </row>
    <row r="6219" spans="1:3" x14ac:dyDescent="0.3">
      <c r="A6219" s="1" t="str">
        <f>"90340522714"</f>
        <v>90340522714</v>
      </c>
      <c r="C6219" s="7">
        <v>1510</v>
      </c>
    </row>
    <row r="6220" spans="1:3" x14ac:dyDescent="0.3">
      <c r="A6220" s="1" t="str">
        <f>"90352522712"</f>
        <v>90352522712</v>
      </c>
      <c r="C6220" s="7">
        <v>1030</v>
      </c>
    </row>
    <row r="6221" spans="1:3" x14ac:dyDescent="0.3">
      <c r="A6221" s="1" t="str">
        <f>"90352622712"</f>
        <v>90352622712</v>
      </c>
      <c r="C6221" s="7">
        <v>3860</v>
      </c>
    </row>
    <row r="6222" spans="1:3" x14ac:dyDescent="0.3">
      <c r="A6222" s="1" t="str">
        <f>"90370134742"</f>
        <v>90370134742</v>
      </c>
      <c r="C6222" s="7">
        <v>4130</v>
      </c>
    </row>
    <row r="6223" spans="1:3" x14ac:dyDescent="0.3">
      <c r="A6223" s="1" t="str">
        <f>"90370234742"</f>
        <v>90370234742</v>
      </c>
      <c r="C6223" s="7">
        <v>5085</v>
      </c>
    </row>
    <row r="6224" spans="1:3" x14ac:dyDescent="0.3">
      <c r="A6224" s="1" t="str">
        <f>"90370234754"</f>
        <v>90370234754</v>
      </c>
      <c r="C6224" s="7">
        <v>4525</v>
      </c>
    </row>
    <row r="6225" spans="1:3" x14ac:dyDescent="0.3">
      <c r="A6225" s="1" t="str">
        <f>"90370424747"</f>
        <v>90370424747</v>
      </c>
      <c r="C6225" s="7">
        <v>3500</v>
      </c>
    </row>
    <row r="6226" spans="1:3" x14ac:dyDescent="0.3">
      <c r="A6226" s="1" t="str">
        <f>"90370434798"</f>
        <v>90370434798</v>
      </c>
      <c r="C6226" s="7">
        <v>2990</v>
      </c>
    </row>
    <row r="6227" spans="1:3" x14ac:dyDescent="0.3">
      <c r="A6227" s="1" t="str">
        <f>"90370530747"</f>
        <v>90370530747</v>
      </c>
      <c r="C6227" s="7">
        <v>3095</v>
      </c>
    </row>
    <row r="6228" spans="1:3" x14ac:dyDescent="0.3">
      <c r="A6228" s="1" t="str">
        <f>"90370632742"</f>
        <v>90370632742</v>
      </c>
      <c r="C6228" s="7">
        <v>5245</v>
      </c>
    </row>
    <row r="6229" spans="1:3" x14ac:dyDescent="0.3">
      <c r="A6229" s="1" t="str">
        <f>"90371034793"</f>
        <v>90371034793</v>
      </c>
      <c r="C6229" s="7">
        <v>3575</v>
      </c>
    </row>
    <row r="6230" spans="1:3" x14ac:dyDescent="0.3">
      <c r="A6230" s="1" t="str">
        <f>"90371120744"</f>
        <v>90371120744</v>
      </c>
      <c r="C6230" s="7">
        <v>2780</v>
      </c>
    </row>
    <row r="6231" spans="1:3" x14ac:dyDescent="0.3">
      <c r="A6231" s="1" t="str">
        <f>"90371120747"</f>
        <v>90371120747</v>
      </c>
      <c r="C6231" s="7">
        <v>2945</v>
      </c>
    </row>
    <row r="6232" spans="1:3" x14ac:dyDescent="0.3">
      <c r="A6232" s="1" t="str">
        <f>"90371434742"</f>
        <v>90371434742</v>
      </c>
      <c r="C6232" s="7">
        <v>2950</v>
      </c>
    </row>
    <row r="6233" spans="1:3" x14ac:dyDescent="0.3">
      <c r="A6233" s="1" t="str">
        <f>"90371634737"</f>
        <v>90371634737</v>
      </c>
      <c r="C6233" s="7">
        <v>2910</v>
      </c>
    </row>
    <row r="6234" spans="1:3" x14ac:dyDescent="0.3">
      <c r="A6234" s="1" t="str">
        <f>"90371830798"</f>
        <v>90371830798</v>
      </c>
      <c r="C6234" s="7">
        <v>2850</v>
      </c>
    </row>
    <row r="6235" spans="1:3" x14ac:dyDescent="0.3">
      <c r="A6235" s="1" t="str">
        <f>"90372030743"</f>
        <v>90372030743</v>
      </c>
      <c r="C6235" s="7">
        <v>2440</v>
      </c>
    </row>
    <row r="6236" spans="1:3" x14ac:dyDescent="0.3">
      <c r="A6236" s="1" t="str">
        <f>"90372032747"</f>
        <v>90372032747</v>
      </c>
      <c r="C6236" s="7">
        <v>3695</v>
      </c>
    </row>
    <row r="6237" spans="1:3" x14ac:dyDescent="0.3">
      <c r="A6237" s="1" t="str">
        <f>"90372230798"</f>
        <v>90372230798</v>
      </c>
      <c r="C6237" s="7">
        <v>2500</v>
      </c>
    </row>
    <row r="6238" spans="1:3" x14ac:dyDescent="0.3">
      <c r="A6238" s="1" t="str">
        <f>"90372632742"</f>
        <v>90372632742</v>
      </c>
      <c r="C6238" s="7">
        <v>2570</v>
      </c>
    </row>
    <row r="6239" spans="1:3" x14ac:dyDescent="0.3">
      <c r="A6239" s="1" t="str">
        <f>"90372830744"</f>
        <v>90372830744</v>
      </c>
      <c r="C6239" s="7">
        <v>2850</v>
      </c>
    </row>
    <row r="6240" spans="1:3" x14ac:dyDescent="0.3">
      <c r="A6240" s="1" t="str">
        <f>"90372830747"</f>
        <v>90372830747</v>
      </c>
      <c r="C6240" s="7">
        <v>3040</v>
      </c>
    </row>
    <row r="6241" spans="1:3" x14ac:dyDescent="0.3">
      <c r="A6241" s="1" t="str">
        <f>"90373230744"</f>
        <v>90373230744</v>
      </c>
      <c r="C6241" s="7">
        <v>2400</v>
      </c>
    </row>
    <row r="6242" spans="1:3" x14ac:dyDescent="0.3">
      <c r="A6242" s="1" t="str">
        <f>"90373322742"</f>
        <v>90373322742</v>
      </c>
      <c r="C6242" s="7">
        <v>2500</v>
      </c>
    </row>
    <row r="6243" spans="1:3" x14ac:dyDescent="0.3">
      <c r="A6243" s="1" t="str">
        <f>"90373334785"</f>
        <v>90373334785</v>
      </c>
      <c r="C6243" s="7">
        <v>2035</v>
      </c>
    </row>
    <row r="6244" spans="1:3" x14ac:dyDescent="0.3">
      <c r="A6244" s="1" t="str">
        <f>"90373634742"</f>
        <v>90373634742</v>
      </c>
      <c r="C6244" s="7">
        <v>2275</v>
      </c>
    </row>
    <row r="6245" spans="1:3" x14ac:dyDescent="0.3">
      <c r="A6245" s="1" t="str">
        <f>"90374024747"</f>
        <v>90374024747</v>
      </c>
      <c r="C6245" s="7">
        <v>3145</v>
      </c>
    </row>
    <row r="6246" spans="1:3" x14ac:dyDescent="0.3">
      <c r="A6246" s="1" t="str">
        <f>"90374230743"</f>
        <v>90374230743</v>
      </c>
      <c r="C6246" s="7">
        <v>4500</v>
      </c>
    </row>
    <row r="6247" spans="1:3" x14ac:dyDescent="0.3">
      <c r="A6247" s="1" t="str">
        <f>"90374234742"</f>
        <v>90374234742</v>
      </c>
      <c r="C6247" s="7">
        <v>5800</v>
      </c>
    </row>
    <row r="6248" spans="1:3" x14ac:dyDescent="0.3">
      <c r="A6248" s="1" t="str">
        <f>"90374334742"</f>
        <v>90374334742</v>
      </c>
      <c r="C6248" s="7">
        <v>6670</v>
      </c>
    </row>
    <row r="6249" spans="1:3" x14ac:dyDescent="0.3">
      <c r="A6249" s="1" t="str">
        <f>"90380314998"</f>
        <v>90380314998</v>
      </c>
      <c r="C6249" s="7">
        <v>1340</v>
      </c>
    </row>
    <row r="6250" spans="1:3" x14ac:dyDescent="0.3">
      <c r="A6250" s="1" t="str">
        <f>"90380422783"</f>
        <v>90380422783</v>
      </c>
      <c r="C6250" s="7">
        <v>1550</v>
      </c>
    </row>
    <row r="6251" spans="1:3" x14ac:dyDescent="0.3">
      <c r="A6251" s="1" t="str">
        <f>"90380522125"</f>
        <v>90380522125</v>
      </c>
      <c r="C6251" s="7">
        <v>2640</v>
      </c>
    </row>
    <row r="6252" spans="1:3" x14ac:dyDescent="0.3">
      <c r="A6252" s="1" t="str">
        <f>"90380714998"</f>
        <v>90380714998</v>
      </c>
      <c r="C6252" s="7">
        <v>1465</v>
      </c>
    </row>
    <row r="6253" spans="1:3" x14ac:dyDescent="0.3">
      <c r="A6253" s="1" t="str">
        <f>"90380822949"</f>
        <v>90380822949</v>
      </c>
      <c r="C6253" s="7">
        <v>2240</v>
      </c>
    </row>
    <row r="6254" spans="1:3" x14ac:dyDescent="0.3">
      <c r="A6254" s="1" t="str">
        <f>"90380822993"</f>
        <v>90380822993</v>
      </c>
      <c r="C6254" s="7">
        <v>2370</v>
      </c>
    </row>
    <row r="6255" spans="1:3" x14ac:dyDescent="0.3">
      <c r="A6255" s="1" t="str">
        <f>"90380822998"</f>
        <v>90380822998</v>
      </c>
      <c r="C6255" s="7">
        <v>1940</v>
      </c>
    </row>
    <row r="6256" spans="1:3" x14ac:dyDescent="0.3">
      <c r="A6256" s="1" t="str">
        <f>"90380934787"</f>
        <v>90380934787</v>
      </c>
      <c r="C6256" s="7">
        <v>1800</v>
      </c>
    </row>
    <row r="6257" spans="1:3" x14ac:dyDescent="0.3">
      <c r="A6257" s="1" t="str">
        <f>"90381014944"</f>
        <v>90381014944</v>
      </c>
      <c r="C6257" s="7">
        <v>1340</v>
      </c>
    </row>
    <row r="6258" spans="1:3" x14ac:dyDescent="0.3">
      <c r="A6258" s="1" t="str">
        <f>"90381014998"</f>
        <v>90381014998</v>
      </c>
      <c r="C6258" s="7">
        <v>1240</v>
      </c>
    </row>
    <row r="6259" spans="1:3" x14ac:dyDescent="0.3">
      <c r="A6259" s="1" t="str">
        <f>"90381222730"</f>
        <v>90381222730</v>
      </c>
      <c r="C6259" s="7">
        <v>2035</v>
      </c>
    </row>
    <row r="6260" spans="1:3" x14ac:dyDescent="0.3">
      <c r="A6260" s="1" t="str">
        <f>"90381222787"</f>
        <v>90381222787</v>
      </c>
      <c r="C6260" s="7">
        <v>1720</v>
      </c>
    </row>
    <row r="6261" spans="1:3" x14ac:dyDescent="0.3">
      <c r="A6261" s="1" t="str">
        <f>"90381222798"</f>
        <v>90381222798</v>
      </c>
      <c r="C6261" s="7">
        <v>1845</v>
      </c>
    </row>
    <row r="6262" spans="1:3" x14ac:dyDescent="0.3">
      <c r="A6262" s="1" t="str">
        <f>"90381422944"</f>
        <v>90381422944</v>
      </c>
      <c r="C6262" s="7">
        <v>1675</v>
      </c>
    </row>
    <row r="6263" spans="1:3" x14ac:dyDescent="0.3">
      <c r="A6263" s="1" t="str">
        <f>"90381422998"</f>
        <v>90381422998</v>
      </c>
      <c r="C6263" s="7">
        <v>1540</v>
      </c>
    </row>
    <row r="6264" spans="1:3" x14ac:dyDescent="0.3">
      <c r="A6264" s="1" t="str">
        <f>"90381614998"</f>
        <v>90381614998</v>
      </c>
      <c r="C6264" s="7">
        <v>1540</v>
      </c>
    </row>
    <row r="6265" spans="1:3" x14ac:dyDescent="0.3">
      <c r="A6265" s="1" t="str">
        <f>"90382114743"</f>
        <v>90382114743</v>
      </c>
      <c r="C6265" s="7">
        <v>935</v>
      </c>
    </row>
    <row r="6266" spans="1:3" x14ac:dyDescent="0.3">
      <c r="A6266" s="1" t="str">
        <f>"90382114749"</f>
        <v>90382114749</v>
      </c>
      <c r="C6266" s="7">
        <v>1500</v>
      </c>
    </row>
    <row r="6267" spans="1:3" x14ac:dyDescent="0.3">
      <c r="A6267" s="1" t="str">
        <f>"90382114943"</f>
        <v>90382114943</v>
      </c>
      <c r="C6267" s="7">
        <v>995</v>
      </c>
    </row>
    <row r="6268" spans="1:3" x14ac:dyDescent="0.3">
      <c r="A6268" s="1" t="str">
        <f>"90382114944"</f>
        <v>90382114944</v>
      </c>
      <c r="C6268" s="7">
        <v>1720</v>
      </c>
    </row>
    <row r="6269" spans="1:3" x14ac:dyDescent="0.3">
      <c r="A6269" s="1" t="str">
        <f>"90382114949"</f>
        <v>90382114949</v>
      </c>
      <c r="C6269" s="7">
        <v>1540</v>
      </c>
    </row>
    <row r="6270" spans="1:3" x14ac:dyDescent="0.3">
      <c r="A6270" s="1" t="str">
        <f>"90382115993"</f>
        <v>90382115993</v>
      </c>
      <c r="C6270" s="7">
        <v>995</v>
      </c>
    </row>
    <row r="6271" spans="1:3" x14ac:dyDescent="0.3">
      <c r="A6271" s="1" t="str">
        <f>"90382322793"</f>
        <v>90382322793</v>
      </c>
      <c r="C6271" s="7">
        <v>1340</v>
      </c>
    </row>
    <row r="6272" spans="1:3" x14ac:dyDescent="0.3">
      <c r="A6272" s="1" t="str">
        <f>"90382322798"</f>
        <v>90382322798</v>
      </c>
      <c r="C6272" s="7">
        <v>1340</v>
      </c>
    </row>
    <row r="6273" spans="1:3" x14ac:dyDescent="0.3">
      <c r="A6273" s="1" t="str">
        <f>"90382422987"</f>
        <v>90382422987</v>
      </c>
      <c r="C6273" s="7">
        <v>1740</v>
      </c>
    </row>
    <row r="6274" spans="1:3" x14ac:dyDescent="0.3">
      <c r="A6274" s="1" t="str">
        <f>"90382422998"</f>
        <v>90382422998</v>
      </c>
      <c r="C6274" s="7">
        <v>1740</v>
      </c>
    </row>
    <row r="6275" spans="1:3" x14ac:dyDescent="0.3">
      <c r="A6275" s="1" t="str">
        <f>"90382524987"</f>
        <v>90382524987</v>
      </c>
      <c r="C6275" s="7">
        <v>2010</v>
      </c>
    </row>
    <row r="6276" spans="1:3" x14ac:dyDescent="0.3">
      <c r="A6276" s="1" t="str">
        <f>"90382622987"</f>
        <v>90382622987</v>
      </c>
      <c r="C6276" s="7">
        <v>1590</v>
      </c>
    </row>
    <row r="6277" spans="1:3" x14ac:dyDescent="0.3">
      <c r="A6277" s="1" t="str">
        <f>"90382624993"</f>
        <v>90382624993</v>
      </c>
      <c r="C6277" s="7">
        <v>1590</v>
      </c>
    </row>
    <row r="6278" spans="1:3" x14ac:dyDescent="0.3">
      <c r="A6278" s="1" t="str">
        <f>"90382632389"</f>
        <v>90382632389</v>
      </c>
      <c r="C6278" s="7">
        <v>3990</v>
      </c>
    </row>
    <row r="6279" spans="1:3" x14ac:dyDescent="0.3">
      <c r="A6279" s="1" t="str">
        <f>"90383022943"</f>
        <v>90383022943</v>
      </c>
      <c r="C6279" s="7">
        <v>1725</v>
      </c>
    </row>
    <row r="6280" spans="1:3" x14ac:dyDescent="0.3">
      <c r="A6280" s="1" t="str">
        <f>"90383022944"</f>
        <v>90383022944</v>
      </c>
      <c r="C6280" s="7">
        <v>1680</v>
      </c>
    </row>
    <row r="6281" spans="1:3" x14ac:dyDescent="0.3">
      <c r="A6281" s="1" t="str">
        <f>"90383114998"</f>
        <v>90383114998</v>
      </c>
      <c r="C6281" s="7">
        <v>1400</v>
      </c>
    </row>
    <row r="6282" spans="1:3" x14ac:dyDescent="0.3">
      <c r="A6282" s="1" t="str">
        <f>"90383222743"</f>
        <v>90383222743</v>
      </c>
      <c r="C6282" s="7">
        <v>1510</v>
      </c>
    </row>
    <row r="6283" spans="1:3" x14ac:dyDescent="0.3">
      <c r="A6283" s="1" t="str">
        <f>"90383222798"</f>
        <v>90383222798</v>
      </c>
      <c r="C6283" s="7">
        <v>1505</v>
      </c>
    </row>
    <row r="6284" spans="1:3" x14ac:dyDescent="0.3">
      <c r="A6284" s="1" t="str">
        <f>"90383324949"</f>
        <v>90383324949</v>
      </c>
      <c r="C6284" s="7">
        <v>1890</v>
      </c>
    </row>
    <row r="6285" spans="1:3" x14ac:dyDescent="0.3">
      <c r="A6285" s="1" t="str">
        <f>"90383324993"</f>
        <v>90383324993</v>
      </c>
      <c r="C6285" s="7">
        <v>1590</v>
      </c>
    </row>
    <row r="6286" spans="1:3" x14ac:dyDescent="0.3">
      <c r="A6286" s="1" t="str">
        <f>"90383324998"</f>
        <v>90383324998</v>
      </c>
      <c r="C6286" s="7">
        <v>1590</v>
      </c>
    </row>
    <row r="6287" spans="1:3" x14ac:dyDescent="0.3">
      <c r="A6287" s="1" t="str">
        <f>"90383422998"</f>
        <v>90383422998</v>
      </c>
      <c r="C6287" s="7">
        <v>3150</v>
      </c>
    </row>
    <row r="6288" spans="1:3" x14ac:dyDescent="0.3">
      <c r="A6288" s="1" t="str">
        <f>"90383514998"</f>
        <v>90383514998</v>
      </c>
      <c r="C6288" s="7">
        <v>1390</v>
      </c>
    </row>
    <row r="6289" spans="1:3" x14ac:dyDescent="0.3">
      <c r="A6289" s="1" t="str">
        <f>"90383624949"</f>
        <v>90383624949</v>
      </c>
      <c r="C6289" s="7">
        <v>2640</v>
      </c>
    </row>
    <row r="6290" spans="1:3" x14ac:dyDescent="0.3">
      <c r="A6290" s="1" t="str">
        <f>"90383624987"</f>
        <v>90383624987</v>
      </c>
      <c r="C6290" s="7">
        <v>2440</v>
      </c>
    </row>
    <row r="6291" spans="1:3" x14ac:dyDescent="0.3">
      <c r="A6291" s="1" t="str">
        <f>"90383624993"</f>
        <v>90383624993</v>
      </c>
      <c r="C6291" s="7">
        <v>2440</v>
      </c>
    </row>
    <row r="6292" spans="1:3" x14ac:dyDescent="0.3">
      <c r="A6292" s="1" t="str">
        <f>"90383722902"</f>
        <v>90383722902</v>
      </c>
      <c r="C6292" s="7">
        <v>2490</v>
      </c>
    </row>
    <row r="6293" spans="1:3" x14ac:dyDescent="0.3">
      <c r="A6293" s="1" t="str">
        <f>"90383722949"</f>
        <v>90383722949</v>
      </c>
      <c r="C6293" s="7">
        <v>1740</v>
      </c>
    </row>
    <row r="6294" spans="1:3" x14ac:dyDescent="0.3">
      <c r="A6294" s="1" t="str">
        <f>"90383722986"</f>
        <v>90383722986</v>
      </c>
      <c r="C6294" s="7">
        <v>1440</v>
      </c>
    </row>
    <row r="6295" spans="1:3" x14ac:dyDescent="0.3">
      <c r="A6295" s="1" t="str">
        <f>"90383722993"</f>
        <v>90383722993</v>
      </c>
      <c r="C6295" s="7">
        <v>1440</v>
      </c>
    </row>
    <row r="6296" spans="1:3" x14ac:dyDescent="0.3">
      <c r="A6296" s="1" t="str">
        <f>"90383725998"</f>
        <v>90383725998</v>
      </c>
      <c r="C6296" s="7">
        <v>1440</v>
      </c>
    </row>
    <row r="6297" spans="1:3" x14ac:dyDescent="0.3">
      <c r="A6297" s="1" t="str">
        <f>"90383814943"</f>
        <v>90383814943</v>
      </c>
      <c r="C6297" s="7">
        <v>1100</v>
      </c>
    </row>
    <row r="6298" spans="1:3" x14ac:dyDescent="0.3">
      <c r="A6298" s="1" t="str">
        <f>"90383814944"</f>
        <v>90383814944</v>
      </c>
      <c r="C6298" s="7">
        <v>1240</v>
      </c>
    </row>
    <row r="6299" spans="1:3" x14ac:dyDescent="0.3">
      <c r="A6299" s="1" t="str">
        <f>"90383814993"</f>
        <v>90383814993</v>
      </c>
      <c r="C6299" s="7">
        <v>1140</v>
      </c>
    </row>
    <row r="6300" spans="1:3" x14ac:dyDescent="0.3">
      <c r="A6300" s="1" t="str">
        <f>"90383922998"</f>
        <v>90383922998</v>
      </c>
      <c r="C6300" s="7">
        <v>2860</v>
      </c>
    </row>
    <row r="6301" spans="1:3" x14ac:dyDescent="0.3">
      <c r="A6301" s="1" t="str">
        <f>"90384014949"</f>
        <v>90384014949</v>
      </c>
      <c r="C6301" s="7">
        <v>1690</v>
      </c>
    </row>
    <row r="6302" spans="1:3" x14ac:dyDescent="0.3">
      <c r="A6302" s="1" t="str">
        <f>"90384022987"</f>
        <v>90384022987</v>
      </c>
      <c r="C6302" s="7">
        <v>1190</v>
      </c>
    </row>
    <row r="6303" spans="1:3" x14ac:dyDescent="0.3">
      <c r="A6303" s="1" t="str">
        <f>"90384022998"</f>
        <v>90384022998</v>
      </c>
      <c r="C6303" s="7">
        <v>1250</v>
      </c>
    </row>
    <row r="6304" spans="1:3" x14ac:dyDescent="0.3">
      <c r="A6304" s="1" t="str">
        <f>"90384414949"</f>
        <v>90384414949</v>
      </c>
      <c r="C6304" s="7">
        <v>2340</v>
      </c>
    </row>
    <row r="6305" spans="1:3" x14ac:dyDescent="0.3">
      <c r="A6305" s="1" t="str">
        <f>"90384422987"</f>
        <v>90384422987</v>
      </c>
      <c r="C6305" s="7">
        <v>1340</v>
      </c>
    </row>
    <row r="6306" spans="1:3" x14ac:dyDescent="0.3">
      <c r="A6306" s="1" t="str">
        <f>"90384422998"</f>
        <v>90384422998</v>
      </c>
      <c r="C6306" s="7">
        <v>1340</v>
      </c>
    </row>
    <row r="6307" spans="1:3" x14ac:dyDescent="0.3">
      <c r="A6307" s="1" t="str">
        <f>"90384524998"</f>
        <v>90384524998</v>
      </c>
      <c r="C6307" s="7">
        <v>2975</v>
      </c>
    </row>
    <row r="6308" spans="1:3" x14ac:dyDescent="0.3">
      <c r="A6308" s="1" t="str">
        <f>"90384934787"</f>
        <v>90384934787</v>
      </c>
      <c r="C6308" s="7">
        <v>1180</v>
      </c>
    </row>
    <row r="6309" spans="1:3" x14ac:dyDescent="0.3">
      <c r="A6309" s="1" t="str">
        <f>"90384934798"</f>
        <v>90384934798</v>
      </c>
      <c r="C6309" s="7">
        <v>1180</v>
      </c>
    </row>
    <row r="6310" spans="1:3" x14ac:dyDescent="0.3">
      <c r="A6310" s="1" t="str">
        <f>"90385034798"</f>
        <v>90385034798</v>
      </c>
      <c r="C6310" s="7">
        <v>1415</v>
      </c>
    </row>
    <row r="6311" spans="1:3" x14ac:dyDescent="0.3">
      <c r="A6311" s="1" t="str">
        <f>"90385124798"</f>
        <v>90385124798</v>
      </c>
      <c r="C6311" s="7">
        <v>670</v>
      </c>
    </row>
    <row r="6312" spans="1:3" x14ac:dyDescent="0.3">
      <c r="A6312" s="1" t="str">
        <f>"90385214993"</f>
        <v>90385214993</v>
      </c>
      <c r="C6312" s="7">
        <v>1400</v>
      </c>
    </row>
    <row r="6313" spans="1:3" x14ac:dyDescent="0.3">
      <c r="A6313" s="1" t="str">
        <f>"90385222743"</f>
        <v>90385222743</v>
      </c>
      <c r="C6313" s="7">
        <v>1400</v>
      </c>
    </row>
    <row r="6314" spans="1:3" x14ac:dyDescent="0.3">
      <c r="A6314" s="1" t="str">
        <f>"90385222744"</f>
        <v>90385222744</v>
      </c>
      <c r="C6314" s="7">
        <v>1500</v>
      </c>
    </row>
    <row r="6315" spans="1:3" x14ac:dyDescent="0.3">
      <c r="A6315" s="1" t="str">
        <f>"90385222944"</f>
        <v>90385222944</v>
      </c>
      <c r="C6315" s="7">
        <v>1640</v>
      </c>
    </row>
    <row r="6316" spans="1:3" x14ac:dyDescent="0.3">
      <c r="A6316" s="1" t="str">
        <f>"90385222949"</f>
        <v>90385222949</v>
      </c>
      <c r="C6316" s="7">
        <v>1740</v>
      </c>
    </row>
    <row r="6317" spans="1:3" x14ac:dyDescent="0.3">
      <c r="A6317" s="1" t="str">
        <f>"90385222998"</f>
        <v>90385222998</v>
      </c>
      <c r="C6317" s="7">
        <v>1420</v>
      </c>
    </row>
    <row r="6318" spans="1:3" x14ac:dyDescent="0.3">
      <c r="A6318" s="1" t="str">
        <f>"90385324798"</f>
        <v>90385324798</v>
      </c>
      <c r="C6318" s="7">
        <v>1720</v>
      </c>
    </row>
    <row r="6319" spans="1:3" x14ac:dyDescent="0.3">
      <c r="A6319" s="1" t="str">
        <f>"90385524998"</f>
        <v>90385524998</v>
      </c>
      <c r="C6319" s="7">
        <v>2725</v>
      </c>
    </row>
    <row r="6320" spans="1:3" x14ac:dyDescent="0.3">
      <c r="A6320" s="1" t="str">
        <f>"90385614749"</f>
        <v>90385614749</v>
      </c>
      <c r="C6320" s="7">
        <v>1440</v>
      </c>
    </row>
    <row r="6321" spans="1:3" x14ac:dyDescent="0.3">
      <c r="A6321" s="1" t="str">
        <f>"90385614787"</f>
        <v>90385614787</v>
      </c>
      <c r="C6321" s="7">
        <v>1300</v>
      </c>
    </row>
    <row r="6322" spans="1:3" x14ac:dyDescent="0.3">
      <c r="A6322" s="1" t="str">
        <f>"90385714749"</f>
        <v>90385714749</v>
      </c>
      <c r="C6322" s="7">
        <v>1645</v>
      </c>
    </row>
    <row r="6323" spans="1:3" x14ac:dyDescent="0.3">
      <c r="A6323" s="1" t="str">
        <f>"90385714787"</f>
        <v>90385714787</v>
      </c>
      <c r="C6323" s="7">
        <v>1430</v>
      </c>
    </row>
    <row r="6324" spans="1:3" x14ac:dyDescent="0.3">
      <c r="A6324" s="1" t="str">
        <f>"90385714793"</f>
        <v>90385714793</v>
      </c>
      <c r="C6324" s="7">
        <v>1430</v>
      </c>
    </row>
    <row r="6325" spans="1:3" x14ac:dyDescent="0.3">
      <c r="A6325" s="1" t="str">
        <f>"90385714798"</f>
        <v>90385714798</v>
      </c>
      <c r="C6325" s="7">
        <v>1430</v>
      </c>
    </row>
    <row r="6326" spans="1:3" x14ac:dyDescent="0.3">
      <c r="A6326" s="1" t="str">
        <f>"90385715798"</f>
        <v>90385715798</v>
      </c>
      <c r="C6326" s="7">
        <v>1430</v>
      </c>
    </row>
    <row r="6327" spans="1:3" x14ac:dyDescent="0.3">
      <c r="A6327" s="1" t="str">
        <f>"90385722743"</f>
        <v>90385722743</v>
      </c>
      <c r="C6327" s="7">
        <v>1430</v>
      </c>
    </row>
    <row r="6328" spans="1:3" x14ac:dyDescent="0.3">
      <c r="A6328" s="1" t="str">
        <f>"90385822749"</f>
        <v>90385822749</v>
      </c>
      <c r="C6328" s="7">
        <v>2850</v>
      </c>
    </row>
    <row r="6329" spans="1:3" x14ac:dyDescent="0.3">
      <c r="A6329" s="1" t="str">
        <f>"90385934798"</f>
        <v>90385934798</v>
      </c>
      <c r="C6329" s="7">
        <v>1280</v>
      </c>
    </row>
    <row r="6330" spans="1:3" x14ac:dyDescent="0.3">
      <c r="A6330" s="1" t="str">
        <f>"90386114749"</f>
        <v>90386114749</v>
      </c>
      <c r="C6330" s="7">
        <v>1605</v>
      </c>
    </row>
    <row r="6331" spans="1:3" x14ac:dyDescent="0.3">
      <c r="A6331" s="1" t="str">
        <f>"90386314743"</f>
        <v>90386314743</v>
      </c>
      <c r="C6331" s="7">
        <v>1100</v>
      </c>
    </row>
    <row r="6332" spans="1:3" x14ac:dyDescent="0.3">
      <c r="A6332" s="1" t="str">
        <f>"90386314744"</f>
        <v>90386314744</v>
      </c>
      <c r="C6332" s="7">
        <v>1300</v>
      </c>
    </row>
    <row r="6333" spans="1:3" x14ac:dyDescent="0.3">
      <c r="A6333" s="1" t="str">
        <f>"90386314749"</f>
        <v>90386314749</v>
      </c>
      <c r="C6333" s="7">
        <v>1540</v>
      </c>
    </row>
    <row r="6334" spans="1:3" x14ac:dyDescent="0.3">
      <c r="A6334" s="1" t="str">
        <f>"90386414743"</f>
        <v>90386414743</v>
      </c>
      <c r="C6334" s="7">
        <v>935</v>
      </c>
    </row>
    <row r="6335" spans="1:3" x14ac:dyDescent="0.3">
      <c r="A6335" s="1" t="str">
        <f>"90386414744"</f>
        <v>90386414744</v>
      </c>
      <c r="C6335" s="7">
        <v>1040</v>
      </c>
    </row>
    <row r="6336" spans="1:3" x14ac:dyDescent="0.3">
      <c r="A6336" s="1" t="str">
        <f>"90386415798"</f>
        <v>90386415798</v>
      </c>
      <c r="C6336" s="7">
        <v>935</v>
      </c>
    </row>
    <row r="6337" spans="1:3" x14ac:dyDescent="0.3">
      <c r="A6337" s="1" t="str">
        <f>"90386534787"</f>
        <v>90386534787</v>
      </c>
      <c r="C6337" s="7">
        <v>960</v>
      </c>
    </row>
    <row r="6338" spans="1:3" x14ac:dyDescent="0.3">
      <c r="A6338" s="1" t="str">
        <f>"90386614949"</f>
        <v>90386614949</v>
      </c>
      <c r="C6338" s="7">
        <v>1890</v>
      </c>
    </row>
    <row r="6339" spans="1:3" x14ac:dyDescent="0.3">
      <c r="A6339" s="1" t="str">
        <f>"90386622949"</f>
        <v>90386622949</v>
      </c>
      <c r="C6339" s="7">
        <v>2090</v>
      </c>
    </row>
    <row r="6340" spans="1:3" x14ac:dyDescent="0.3">
      <c r="A6340" s="1" t="str">
        <f>"90386622998"</f>
        <v>90386622998</v>
      </c>
      <c r="C6340" s="7">
        <v>1490</v>
      </c>
    </row>
    <row r="6341" spans="1:3" x14ac:dyDescent="0.3">
      <c r="A6341" s="1" t="str">
        <f>"90386834998"</f>
        <v>90386834998</v>
      </c>
      <c r="C6341" s="7">
        <v>1700</v>
      </c>
    </row>
    <row r="6342" spans="1:3" x14ac:dyDescent="0.3">
      <c r="A6342" s="1" t="str">
        <f>"90386922743"</f>
        <v>90386922743</v>
      </c>
      <c r="C6342" s="7">
        <v>3240</v>
      </c>
    </row>
    <row r="6343" spans="1:3" x14ac:dyDescent="0.3">
      <c r="A6343" s="1" t="str">
        <f>"90386922749"</f>
        <v>90386922749</v>
      </c>
      <c r="C6343" s="7">
        <v>3540</v>
      </c>
    </row>
    <row r="6344" spans="1:3" x14ac:dyDescent="0.3">
      <c r="A6344" s="1" t="str">
        <f>"90387034787"</f>
        <v>90387034787</v>
      </c>
      <c r="C6344" s="7">
        <v>2040</v>
      </c>
    </row>
    <row r="6345" spans="1:3" x14ac:dyDescent="0.3">
      <c r="A6345" s="1" t="str">
        <f>"90390214949"</f>
        <v>90390214949</v>
      </c>
      <c r="C6345" s="7">
        <v>1300</v>
      </c>
    </row>
    <row r="6346" spans="1:3" x14ac:dyDescent="0.3">
      <c r="A6346" s="1" t="str">
        <f>"90390214987"</f>
        <v>90390214987</v>
      </c>
      <c r="C6346" s="7">
        <v>1200</v>
      </c>
    </row>
    <row r="6347" spans="1:3" x14ac:dyDescent="0.3">
      <c r="A6347" s="1" t="str">
        <f>"90390214998"</f>
        <v>90390214998</v>
      </c>
      <c r="C6347" s="7">
        <v>1200</v>
      </c>
    </row>
    <row r="6348" spans="1:3" x14ac:dyDescent="0.3">
      <c r="A6348" s="1" t="str">
        <f>"90390314943"</f>
        <v>90390314943</v>
      </c>
      <c r="C6348" s="7">
        <v>990</v>
      </c>
    </row>
    <row r="6349" spans="1:3" x14ac:dyDescent="0.3">
      <c r="A6349" s="1" t="str">
        <f>"90390314998"</f>
        <v>90390314998</v>
      </c>
      <c r="C6349" s="7">
        <v>990</v>
      </c>
    </row>
    <row r="6350" spans="1:3" x14ac:dyDescent="0.3">
      <c r="A6350" s="1" t="str">
        <f>"90390414943"</f>
        <v>90390414943</v>
      </c>
      <c r="C6350" s="7">
        <v>1335</v>
      </c>
    </row>
    <row r="6351" spans="1:3" x14ac:dyDescent="0.3">
      <c r="A6351" s="1" t="str">
        <f>"90390514744"</f>
        <v>90390514744</v>
      </c>
      <c r="C6351" s="7">
        <v>1090</v>
      </c>
    </row>
    <row r="6352" spans="1:3" x14ac:dyDescent="0.3">
      <c r="A6352" s="1" t="str">
        <f>"90390514749"</f>
        <v>90390514749</v>
      </c>
      <c r="C6352" s="7">
        <v>1740</v>
      </c>
    </row>
    <row r="6353" spans="1:3" x14ac:dyDescent="0.3">
      <c r="A6353" s="1" t="str">
        <f>"90390515798"</f>
        <v>90390515798</v>
      </c>
      <c r="C6353" s="7">
        <v>990</v>
      </c>
    </row>
    <row r="6354" spans="1:3" x14ac:dyDescent="0.3">
      <c r="A6354" s="1" t="str">
        <f>"90390614902"</f>
        <v>90390614902</v>
      </c>
      <c r="C6354" s="7">
        <v>1125</v>
      </c>
    </row>
    <row r="6355" spans="1:3" x14ac:dyDescent="0.3">
      <c r="A6355" s="1" t="str">
        <f>"90390622944"</f>
        <v>90390622944</v>
      </c>
      <c r="C6355" s="7">
        <v>1340</v>
      </c>
    </row>
    <row r="6356" spans="1:3" x14ac:dyDescent="0.3">
      <c r="A6356" s="1" t="str">
        <f>"90390714743"</f>
        <v>90390714743</v>
      </c>
      <c r="C6356" s="7">
        <v>1200</v>
      </c>
    </row>
    <row r="6357" spans="1:3" x14ac:dyDescent="0.3">
      <c r="A6357" s="1" t="str">
        <f>"90390714749"</f>
        <v>90390714749</v>
      </c>
      <c r="C6357" s="7">
        <v>1540</v>
      </c>
    </row>
    <row r="6358" spans="1:3" x14ac:dyDescent="0.3">
      <c r="A6358" s="1" t="str">
        <f>"90390914349"</f>
        <v>90390914349</v>
      </c>
      <c r="C6358" s="7">
        <v>1140</v>
      </c>
    </row>
    <row r="6359" spans="1:3" x14ac:dyDescent="0.3">
      <c r="A6359" s="1" t="str">
        <f>"90390922787"</f>
        <v>90390922787</v>
      </c>
      <c r="C6359" s="7">
        <v>1040</v>
      </c>
    </row>
    <row r="6360" spans="1:3" x14ac:dyDescent="0.3">
      <c r="A6360" s="1" t="str">
        <f>"90391122793"</f>
        <v>90391122793</v>
      </c>
      <c r="C6360" s="7">
        <v>1550</v>
      </c>
    </row>
    <row r="6361" spans="1:3" x14ac:dyDescent="0.3">
      <c r="A6361" s="1" t="str">
        <f>"90391222943"</f>
        <v>90391222943</v>
      </c>
      <c r="C6361" s="7">
        <v>1215</v>
      </c>
    </row>
    <row r="6362" spans="1:3" x14ac:dyDescent="0.3">
      <c r="A6362" s="1" t="str">
        <f>"90391222944"</f>
        <v>90391222944</v>
      </c>
      <c r="C6362" s="7">
        <v>1340</v>
      </c>
    </row>
    <row r="6363" spans="1:3" x14ac:dyDescent="0.3">
      <c r="A6363" s="1" t="str">
        <f>"90391314944"</f>
        <v>90391314944</v>
      </c>
      <c r="C6363" s="7">
        <v>1220</v>
      </c>
    </row>
    <row r="6364" spans="1:3" x14ac:dyDescent="0.3">
      <c r="A6364" s="1" t="str">
        <f>"90391314998"</f>
        <v>90391314998</v>
      </c>
      <c r="C6364" s="7">
        <v>1170</v>
      </c>
    </row>
    <row r="6365" spans="1:3" x14ac:dyDescent="0.3">
      <c r="A6365" s="1" t="str">
        <f>"90391522993"</f>
        <v>90391522993</v>
      </c>
      <c r="C6365" s="7">
        <v>1610</v>
      </c>
    </row>
    <row r="6366" spans="1:3" x14ac:dyDescent="0.3">
      <c r="A6366" s="1" t="str">
        <f>"90391522998"</f>
        <v>90391522998</v>
      </c>
      <c r="C6366" s="7">
        <v>1610</v>
      </c>
    </row>
    <row r="6367" spans="1:3" x14ac:dyDescent="0.3">
      <c r="A6367" s="1" t="str">
        <f>"90391534749"</f>
        <v>90391534749</v>
      </c>
      <c r="C6367" s="7">
        <v>1440</v>
      </c>
    </row>
    <row r="6368" spans="1:3" x14ac:dyDescent="0.3">
      <c r="A6368" s="1" t="str">
        <f>"90391534943"</f>
        <v>90391534943</v>
      </c>
      <c r="C6368" s="7">
        <v>1610</v>
      </c>
    </row>
    <row r="6369" spans="1:3" x14ac:dyDescent="0.3">
      <c r="A6369" s="1" t="str">
        <f>"90391534949"</f>
        <v>90391534949</v>
      </c>
      <c r="C6369" s="7">
        <v>1740</v>
      </c>
    </row>
    <row r="6370" spans="1:3" x14ac:dyDescent="0.3">
      <c r="A6370" s="1" t="str">
        <f>"90391622993"</f>
        <v>90391622993</v>
      </c>
      <c r="C6370" s="7">
        <v>2495</v>
      </c>
    </row>
    <row r="6371" spans="1:3" x14ac:dyDescent="0.3">
      <c r="A6371" s="1" t="str">
        <f>"90391914849"</f>
        <v>90391914849</v>
      </c>
      <c r="C6371" s="7">
        <v>1340</v>
      </c>
    </row>
    <row r="6372" spans="1:3" x14ac:dyDescent="0.3">
      <c r="A6372" s="1" t="str">
        <f>"90391914944"</f>
        <v>90391914944</v>
      </c>
      <c r="C6372" s="7">
        <v>1485</v>
      </c>
    </row>
    <row r="6373" spans="1:3" x14ac:dyDescent="0.3">
      <c r="A6373" s="1" t="str">
        <f>"90391914993"</f>
        <v>90391914993</v>
      </c>
      <c r="C6373" s="7">
        <v>1485</v>
      </c>
    </row>
    <row r="6374" spans="1:3" x14ac:dyDescent="0.3">
      <c r="A6374" s="1" t="str">
        <f>"90392022744"</f>
        <v>90392022744</v>
      </c>
      <c r="C6374" s="7">
        <v>1195</v>
      </c>
    </row>
    <row r="6375" spans="1:3" x14ac:dyDescent="0.3">
      <c r="A6375" s="1" t="str">
        <f>"90392024793"</f>
        <v>90392024793</v>
      </c>
      <c r="C6375" s="7">
        <v>1225</v>
      </c>
    </row>
    <row r="6376" spans="1:3" x14ac:dyDescent="0.3">
      <c r="A6376" s="1" t="str">
        <f>"90392024798"</f>
        <v>90392024798</v>
      </c>
      <c r="C6376" s="7">
        <v>1255</v>
      </c>
    </row>
    <row r="6377" spans="1:3" x14ac:dyDescent="0.3">
      <c r="A6377" s="1" t="str">
        <f>"90392122987"</f>
        <v>90392122987</v>
      </c>
      <c r="C6377" s="7">
        <v>1640</v>
      </c>
    </row>
    <row r="6378" spans="1:3" x14ac:dyDescent="0.3">
      <c r="A6378" s="1" t="str">
        <f>"90392322943"</f>
        <v>90392322943</v>
      </c>
      <c r="C6378" s="7">
        <v>1900</v>
      </c>
    </row>
    <row r="6379" spans="1:3" x14ac:dyDescent="0.3">
      <c r="A6379" s="1" t="str">
        <f>"90392322944"</f>
        <v>90392322944</v>
      </c>
      <c r="C6379" s="7">
        <v>2035</v>
      </c>
    </row>
    <row r="6380" spans="1:3" x14ac:dyDescent="0.3">
      <c r="A6380" s="1" t="str">
        <f>"90392322998"</f>
        <v>90392322998</v>
      </c>
      <c r="C6380" s="7">
        <v>1900</v>
      </c>
    </row>
    <row r="6381" spans="1:3" x14ac:dyDescent="0.3">
      <c r="A6381" s="1" t="str">
        <f>"90392614744"</f>
        <v>90392614744</v>
      </c>
      <c r="C6381" s="7">
        <v>875</v>
      </c>
    </row>
    <row r="6382" spans="1:3" x14ac:dyDescent="0.3">
      <c r="A6382" s="1" t="str">
        <f>"90392614943"</f>
        <v>90392614943</v>
      </c>
      <c r="C6382" s="7">
        <v>895</v>
      </c>
    </row>
    <row r="6383" spans="1:3" x14ac:dyDescent="0.3">
      <c r="A6383" s="1" t="str">
        <f>"90392614944"</f>
        <v>90392614944</v>
      </c>
      <c r="C6383" s="7">
        <v>1040</v>
      </c>
    </row>
    <row r="6384" spans="1:3" x14ac:dyDescent="0.3">
      <c r="A6384" s="1" t="str">
        <f>"90392614969"</f>
        <v>90392614969</v>
      </c>
      <c r="C6384" s="7">
        <v>935</v>
      </c>
    </row>
    <row r="6385" spans="1:3" x14ac:dyDescent="0.3">
      <c r="A6385" s="1" t="str">
        <f>"90392614993"</f>
        <v>90392614993</v>
      </c>
      <c r="C6385" s="7">
        <v>935</v>
      </c>
    </row>
    <row r="6386" spans="1:3" x14ac:dyDescent="0.3">
      <c r="A6386" s="1" t="str">
        <f>"90393022944"</f>
        <v>90393022944</v>
      </c>
      <c r="C6386" s="7">
        <v>3450</v>
      </c>
    </row>
    <row r="6387" spans="1:3" x14ac:dyDescent="0.3">
      <c r="A6387" s="1" t="str">
        <f>"90393022991"</f>
        <v>90393022991</v>
      </c>
      <c r="C6387" s="7">
        <v>2945</v>
      </c>
    </row>
    <row r="6388" spans="1:3" x14ac:dyDescent="0.3">
      <c r="A6388" s="1" t="str">
        <f>"90393114944"</f>
        <v>90393114944</v>
      </c>
      <c r="C6388" s="7">
        <v>1040</v>
      </c>
    </row>
    <row r="6389" spans="1:3" x14ac:dyDescent="0.3">
      <c r="A6389" s="1" t="str">
        <f>"90393114949"</f>
        <v>90393114949</v>
      </c>
      <c r="C6389" s="7">
        <v>2200</v>
      </c>
    </row>
    <row r="6390" spans="1:3" x14ac:dyDescent="0.3">
      <c r="A6390" s="1" t="str">
        <f>"90393114998"</f>
        <v>90393114998</v>
      </c>
      <c r="C6390" s="7">
        <v>935</v>
      </c>
    </row>
    <row r="6391" spans="1:3" x14ac:dyDescent="0.3">
      <c r="A6391" s="1" t="str">
        <f>"90393222987"</f>
        <v>90393222987</v>
      </c>
      <c r="C6391" s="7">
        <v>1090</v>
      </c>
    </row>
    <row r="6392" spans="1:3" x14ac:dyDescent="0.3">
      <c r="A6392" s="1" t="str">
        <f>"90393222998"</f>
        <v>90393222998</v>
      </c>
      <c r="C6392" s="7">
        <v>1145</v>
      </c>
    </row>
    <row r="6393" spans="1:3" x14ac:dyDescent="0.3">
      <c r="A6393" s="1" t="str">
        <f>"90393314944"</f>
        <v>90393314944</v>
      </c>
      <c r="C6393" s="7">
        <v>1405</v>
      </c>
    </row>
    <row r="6394" spans="1:3" x14ac:dyDescent="0.3">
      <c r="A6394" s="1" t="str">
        <f>"90393322943"</f>
        <v>90393322943</v>
      </c>
      <c r="C6394" s="7">
        <v>1200</v>
      </c>
    </row>
    <row r="6395" spans="1:3" x14ac:dyDescent="0.3">
      <c r="A6395" s="1" t="str">
        <f>"90393322944"</f>
        <v>90393322944</v>
      </c>
      <c r="C6395" s="7">
        <v>1405</v>
      </c>
    </row>
    <row r="6396" spans="1:3" x14ac:dyDescent="0.3">
      <c r="A6396" s="1" t="str">
        <f>"90393322998"</f>
        <v>90393322998</v>
      </c>
      <c r="C6396" s="7">
        <v>1300</v>
      </c>
    </row>
    <row r="6397" spans="1:3" x14ac:dyDescent="0.3">
      <c r="A6397" s="1" t="str">
        <f>"90393414943"</f>
        <v>90393414943</v>
      </c>
      <c r="C6397" s="7">
        <v>1140</v>
      </c>
    </row>
    <row r="6398" spans="1:3" x14ac:dyDescent="0.3">
      <c r="A6398" s="1" t="str">
        <f>"90393414944"</f>
        <v>90393414944</v>
      </c>
      <c r="C6398" s="7">
        <v>1240</v>
      </c>
    </row>
    <row r="6399" spans="1:3" x14ac:dyDescent="0.3">
      <c r="A6399" s="1" t="str">
        <f>"90393414998"</f>
        <v>90393414998</v>
      </c>
      <c r="C6399" s="7">
        <v>1140</v>
      </c>
    </row>
    <row r="6400" spans="1:3" x14ac:dyDescent="0.3">
      <c r="A6400" s="1" t="str">
        <f>"90393614743"</f>
        <v>90393614743</v>
      </c>
      <c r="C6400" s="7">
        <v>830</v>
      </c>
    </row>
    <row r="6401" spans="1:3" x14ac:dyDescent="0.3">
      <c r="A6401" s="1" t="str">
        <f>"90393614744"</f>
        <v>90393614744</v>
      </c>
      <c r="C6401" s="7">
        <v>935</v>
      </c>
    </row>
    <row r="6402" spans="1:3" x14ac:dyDescent="0.3">
      <c r="A6402" s="1" t="str">
        <f>"90393614747"</f>
        <v>90393614747</v>
      </c>
      <c r="C6402" s="7">
        <v>2035</v>
      </c>
    </row>
    <row r="6403" spans="1:3" x14ac:dyDescent="0.3">
      <c r="A6403" s="1" t="str">
        <f>"90393614749"</f>
        <v>90393614749</v>
      </c>
      <c r="C6403" s="7">
        <v>935</v>
      </c>
    </row>
    <row r="6404" spans="1:3" x14ac:dyDescent="0.3">
      <c r="A6404" s="1" t="str">
        <f>"90393614793"</f>
        <v>90393614793</v>
      </c>
      <c r="C6404" s="7">
        <v>830</v>
      </c>
    </row>
    <row r="6405" spans="1:3" x14ac:dyDescent="0.3">
      <c r="A6405" s="1" t="str">
        <f>"90393614798"</f>
        <v>90393614798</v>
      </c>
      <c r="C6405" s="7">
        <v>830</v>
      </c>
    </row>
    <row r="6406" spans="1:3" x14ac:dyDescent="0.3">
      <c r="A6406" s="1" t="str">
        <f>"90393722943"</f>
        <v>90393722943</v>
      </c>
      <c r="C6406" s="7">
        <v>1545</v>
      </c>
    </row>
    <row r="6407" spans="1:3" x14ac:dyDescent="0.3">
      <c r="A6407" s="1" t="str">
        <f>"90393722944"</f>
        <v>90393722944</v>
      </c>
      <c r="C6407" s="7">
        <v>1615</v>
      </c>
    </row>
    <row r="6408" spans="1:3" x14ac:dyDescent="0.3">
      <c r="A6408" s="1" t="str">
        <f>"90393722949"</f>
        <v>90393722949</v>
      </c>
      <c r="C6408" s="7">
        <v>2450</v>
      </c>
    </row>
    <row r="6409" spans="1:3" x14ac:dyDescent="0.3">
      <c r="A6409" s="1" t="str">
        <f>"90393722993"</f>
        <v>90393722993</v>
      </c>
      <c r="C6409" s="7">
        <v>1510</v>
      </c>
    </row>
    <row r="6410" spans="1:3" x14ac:dyDescent="0.3">
      <c r="A6410" s="1" t="str">
        <f>"90394022944"</f>
        <v>90394022944</v>
      </c>
      <c r="C6410" s="7">
        <v>1600</v>
      </c>
    </row>
    <row r="6411" spans="1:3" x14ac:dyDescent="0.3">
      <c r="A6411" s="1" t="str">
        <f>"90394814743"</f>
        <v>90394814743</v>
      </c>
      <c r="C6411" s="7">
        <v>1240</v>
      </c>
    </row>
    <row r="6412" spans="1:3" x14ac:dyDescent="0.3">
      <c r="A6412" s="1" t="str">
        <f>"90394814787"</f>
        <v>90394814787</v>
      </c>
      <c r="C6412" s="7">
        <v>1240</v>
      </c>
    </row>
    <row r="6413" spans="1:3" x14ac:dyDescent="0.3">
      <c r="A6413" s="1" t="str">
        <f>"90394815798"</f>
        <v>90394815798</v>
      </c>
      <c r="C6413" s="7">
        <v>1240</v>
      </c>
    </row>
    <row r="6414" spans="1:3" x14ac:dyDescent="0.3">
      <c r="A6414" s="1" t="str">
        <f>"90395314949"</f>
        <v>90395314949</v>
      </c>
      <c r="C6414" s="7">
        <v>1340</v>
      </c>
    </row>
    <row r="6415" spans="1:3" x14ac:dyDescent="0.3">
      <c r="A6415" s="1" t="str">
        <f>"90395314992"</f>
        <v>90395314992</v>
      </c>
      <c r="C6415" s="7">
        <v>1405</v>
      </c>
    </row>
    <row r="6416" spans="1:3" x14ac:dyDescent="0.3">
      <c r="A6416" s="1" t="str">
        <f>"90395514749"</f>
        <v>90395514749</v>
      </c>
      <c r="C6416" s="7">
        <v>1040</v>
      </c>
    </row>
    <row r="6417" spans="1:3" x14ac:dyDescent="0.3">
      <c r="A6417" s="1" t="str">
        <f>"90395515743"</f>
        <v>90395515743</v>
      </c>
      <c r="C6417" s="7">
        <v>895</v>
      </c>
    </row>
    <row r="6418" spans="1:3" x14ac:dyDescent="0.3">
      <c r="A6418" s="1" t="str">
        <f>"90395614987"</f>
        <v>90395614987</v>
      </c>
      <c r="C6418" s="7">
        <v>1090</v>
      </c>
    </row>
    <row r="6419" spans="1:3" x14ac:dyDescent="0.3">
      <c r="A6419" s="1" t="str">
        <f>"90395614998"</f>
        <v>90395614998</v>
      </c>
      <c r="C6419" s="7">
        <v>1090</v>
      </c>
    </row>
    <row r="6420" spans="1:3" x14ac:dyDescent="0.3">
      <c r="A6420" s="1" t="str">
        <f>"90395615993"</f>
        <v>90395615993</v>
      </c>
      <c r="C6420" s="7">
        <v>1090</v>
      </c>
    </row>
    <row r="6421" spans="1:3" x14ac:dyDescent="0.3">
      <c r="A6421" s="1" t="str">
        <f>"90395714749"</f>
        <v>90395714749</v>
      </c>
      <c r="C6421" s="7">
        <v>1840</v>
      </c>
    </row>
    <row r="6422" spans="1:3" x14ac:dyDescent="0.3">
      <c r="A6422" s="1" t="str">
        <f>"90395722798"</f>
        <v>90395722798</v>
      </c>
      <c r="C6422" s="7">
        <v>1325</v>
      </c>
    </row>
    <row r="6423" spans="1:3" x14ac:dyDescent="0.3">
      <c r="A6423" s="1" t="str">
        <f>"90395914998"</f>
        <v>90395914998</v>
      </c>
      <c r="C6423" s="7">
        <v>2630</v>
      </c>
    </row>
    <row r="6424" spans="1:3" x14ac:dyDescent="0.3">
      <c r="A6424" s="1" t="str">
        <f>"90396014943"</f>
        <v>90396014943</v>
      </c>
      <c r="C6424" s="7">
        <v>1050</v>
      </c>
    </row>
    <row r="6425" spans="1:3" x14ac:dyDescent="0.3">
      <c r="A6425" s="1" t="str">
        <f>"90396014944"</f>
        <v>90396014944</v>
      </c>
      <c r="C6425" s="7">
        <v>1050</v>
      </c>
    </row>
    <row r="6426" spans="1:3" x14ac:dyDescent="0.3">
      <c r="A6426" s="1" t="str">
        <f>"90396014949"</f>
        <v>90396014949</v>
      </c>
      <c r="C6426" s="7">
        <v>1090</v>
      </c>
    </row>
    <row r="6427" spans="1:3" x14ac:dyDescent="0.3">
      <c r="A6427" s="1" t="str">
        <f>"90396015987"</f>
        <v>90396015987</v>
      </c>
      <c r="C6427" s="7">
        <v>1050</v>
      </c>
    </row>
    <row r="6428" spans="1:3" x14ac:dyDescent="0.3">
      <c r="A6428" s="1" t="str">
        <f>"90396214749"</f>
        <v>90396214749</v>
      </c>
      <c r="C6428" s="7">
        <v>3650</v>
      </c>
    </row>
    <row r="6429" spans="1:3" x14ac:dyDescent="0.3">
      <c r="A6429" s="1" t="str">
        <f>"90396314743"</f>
        <v>90396314743</v>
      </c>
      <c r="C6429" s="7">
        <v>1200</v>
      </c>
    </row>
    <row r="6430" spans="1:3" x14ac:dyDescent="0.3">
      <c r="A6430" s="1" t="str">
        <f>"90396315749"</f>
        <v>90396315749</v>
      </c>
      <c r="C6430" s="7">
        <v>2500</v>
      </c>
    </row>
    <row r="6431" spans="1:3" x14ac:dyDescent="0.3">
      <c r="A6431" s="1" t="str">
        <f>"90396315798"</f>
        <v>90396315798</v>
      </c>
      <c r="C6431" s="7">
        <v>1200</v>
      </c>
    </row>
    <row r="6432" spans="1:3" x14ac:dyDescent="0.3">
      <c r="A6432" s="1" t="str">
        <f>"90396514743"</f>
        <v>90396514743</v>
      </c>
      <c r="C6432" s="7">
        <v>1300</v>
      </c>
    </row>
    <row r="6433" spans="1:3" x14ac:dyDescent="0.3">
      <c r="A6433" s="1" t="str">
        <f>"90396514744"</f>
        <v>90396514744</v>
      </c>
      <c r="C6433" s="7">
        <v>1440</v>
      </c>
    </row>
    <row r="6434" spans="1:3" x14ac:dyDescent="0.3">
      <c r="A6434" s="1" t="str">
        <f>"90396514749"</f>
        <v>90396514749</v>
      </c>
      <c r="C6434" s="7">
        <v>2000</v>
      </c>
    </row>
    <row r="6435" spans="1:3" x14ac:dyDescent="0.3">
      <c r="A6435" s="1" t="str">
        <f>"90396614743"</f>
        <v>90396614743</v>
      </c>
      <c r="C6435" s="7">
        <v>1450</v>
      </c>
    </row>
    <row r="6436" spans="1:3" x14ac:dyDescent="0.3">
      <c r="A6436" s="1" t="str">
        <f>"90396614744"</f>
        <v>90396614744</v>
      </c>
      <c r="C6436" s="7">
        <v>1600</v>
      </c>
    </row>
    <row r="6437" spans="1:3" x14ac:dyDescent="0.3">
      <c r="A6437" s="1" t="str">
        <f>"90396614749"</f>
        <v>90396614749</v>
      </c>
      <c r="C6437" s="7">
        <v>1795</v>
      </c>
    </row>
    <row r="6438" spans="1:3" x14ac:dyDescent="0.3">
      <c r="A6438" s="1" t="str">
        <f>"90396714749"</f>
        <v>90396714749</v>
      </c>
      <c r="C6438" s="7">
        <v>1600</v>
      </c>
    </row>
    <row r="6439" spans="1:3" x14ac:dyDescent="0.3">
      <c r="A6439" s="1" t="str">
        <f>"90396714798"</f>
        <v>90396714798</v>
      </c>
      <c r="C6439" s="7">
        <v>1200</v>
      </c>
    </row>
    <row r="6440" spans="1:3" x14ac:dyDescent="0.3">
      <c r="A6440" s="1" t="str">
        <f>"90396814749"</f>
        <v>90396814749</v>
      </c>
      <c r="C6440" s="7">
        <v>1540</v>
      </c>
    </row>
    <row r="6441" spans="1:3" x14ac:dyDescent="0.3">
      <c r="A6441" s="1" t="str">
        <f>"90400024983"</f>
        <v>90400024983</v>
      </c>
      <c r="C6441" s="7">
        <v>4025</v>
      </c>
    </row>
    <row r="6442" spans="1:3" x14ac:dyDescent="0.3">
      <c r="A6442" s="1" t="str">
        <f>"90400124937"</f>
        <v>90400124937</v>
      </c>
      <c r="C6442" s="7">
        <v>2125</v>
      </c>
    </row>
    <row r="6443" spans="1:3" x14ac:dyDescent="0.3">
      <c r="A6443" s="1" t="str">
        <f>"90400322943"</f>
        <v>90400322943</v>
      </c>
      <c r="C6443" s="7">
        <v>2115</v>
      </c>
    </row>
    <row r="6444" spans="1:3" x14ac:dyDescent="0.3">
      <c r="A6444" s="1" t="str">
        <f>"90400422998"</f>
        <v>90400422998</v>
      </c>
      <c r="C6444" s="7">
        <v>2545</v>
      </c>
    </row>
    <row r="6445" spans="1:3" x14ac:dyDescent="0.3">
      <c r="A6445" s="1" t="str">
        <f>"90400524954"</f>
        <v>90400524954</v>
      </c>
      <c r="C6445" s="7">
        <v>2360</v>
      </c>
    </row>
    <row r="6446" spans="1:3" x14ac:dyDescent="0.3">
      <c r="A6446" s="1" t="str">
        <f>"90400822998"</f>
        <v>90400822998</v>
      </c>
      <c r="C6446" s="7">
        <v>2345</v>
      </c>
    </row>
    <row r="6447" spans="1:3" x14ac:dyDescent="0.3">
      <c r="A6447" s="1" t="str">
        <f>"90401224937"</f>
        <v>90401224937</v>
      </c>
      <c r="C6447" s="7">
        <v>3120</v>
      </c>
    </row>
    <row r="6448" spans="1:3" x14ac:dyDescent="0.3">
      <c r="A6448" s="1" t="str">
        <f>"90402022747"</f>
        <v>90402022747</v>
      </c>
      <c r="C6448" s="7">
        <v>2600</v>
      </c>
    </row>
    <row r="6449" spans="1:3" x14ac:dyDescent="0.3">
      <c r="A6449" s="1" t="str">
        <f>"90402022924"</f>
        <v>90402022924</v>
      </c>
      <c r="C6449" s="7">
        <v>2600</v>
      </c>
    </row>
    <row r="6450" spans="1:3" x14ac:dyDescent="0.3">
      <c r="A6450" s="1" t="str">
        <f>"90402022960"</f>
        <v>90402022960</v>
      </c>
      <c r="C6450" s="7">
        <v>1955</v>
      </c>
    </row>
    <row r="6451" spans="1:3" x14ac:dyDescent="0.3">
      <c r="A6451" s="1" t="str">
        <f>"90402324998"</f>
        <v>90402324998</v>
      </c>
      <c r="C6451" s="7">
        <v>2540</v>
      </c>
    </row>
    <row r="6452" spans="1:3" x14ac:dyDescent="0.3">
      <c r="A6452" s="1" t="str">
        <f>"90402522787"</f>
        <v>90402522787</v>
      </c>
      <c r="C6452" s="7">
        <v>2380</v>
      </c>
    </row>
    <row r="6453" spans="1:3" x14ac:dyDescent="0.3">
      <c r="A6453" s="1" t="str">
        <f>"90402522798"</f>
        <v>90402522798</v>
      </c>
      <c r="C6453" s="7">
        <v>2380</v>
      </c>
    </row>
    <row r="6454" spans="1:3" x14ac:dyDescent="0.3">
      <c r="A6454" s="1" t="str">
        <f>"90402522998"</f>
        <v>90402522998</v>
      </c>
      <c r="C6454" s="7">
        <v>2545</v>
      </c>
    </row>
    <row r="6455" spans="1:3" x14ac:dyDescent="0.3">
      <c r="A6455" s="1" t="str">
        <f>"90403122787"</f>
        <v>90403122787</v>
      </c>
      <c r="C6455" s="7">
        <v>2215</v>
      </c>
    </row>
    <row r="6456" spans="1:3" x14ac:dyDescent="0.3">
      <c r="A6456" s="1" t="str">
        <f>"90403122798"</f>
        <v>90403122798</v>
      </c>
      <c r="C6456" s="7">
        <v>2215</v>
      </c>
    </row>
    <row r="6457" spans="1:3" x14ac:dyDescent="0.3">
      <c r="A6457" s="1" t="str">
        <f>"90403322947"</f>
        <v>90403322947</v>
      </c>
      <c r="C6457" s="7">
        <v>2550</v>
      </c>
    </row>
    <row r="6458" spans="1:3" x14ac:dyDescent="0.3">
      <c r="A6458" s="1" t="str">
        <f>"90403322993"</f>
        <v>90403322993</v>
      </c>
      <c r="C6458" s="7">
        <v>1590</v>
      </c>
    </row>
    <row r="6459" spans="1:3" x14ac:dyDescent="0.3">
      <c r="A6459" s="1" t="str">
        <f>"90403422943"</f>
        <v>90403422943</v>
      </c>
      <c r="C6459" s="7">
        <v>1850</v>
      </c>
    </row>
    <row r="6460" spans="1:3" x14ac:dyDescent="0.3">
      <c r="A6460" s="1" t="str">
        <f>"90403422949"</f>
        <v>90403422949</v>
      </c>
      <c r="C6460" s="7">
        <v>1950</v>
      </c>
    </row>
    <row r="6461" spans="1:3" x14ac:dyDescent="0.3">
      <c r="A6461" s="1" t="str">
        <f>"90403422998"</f>
        <v>90403422998</v>
      </c>
      <c r="C6461" s="7">
        <v>1850</v>
      </c>
    </row>
    <row r="6462" spans="1:3" x14ac:dyDescent="0.3">
      <c r="A6462" s="1" t="str">
        <f>"90403534798"</f>
        <v>90403534798</v>
      </c>
      <c r="C6462" s="7">
        <v>1740</v>
      </c>
    </row>
    <row r="6463" spans="1:3" x14ac:dyDescent="0.3">
      <c r="A6463" s="1" t="str">
        <f>"90403732887"</f>
        <v>90403732887</v>
      </c>
      <c r="C6463" s="7">
        <v>2150</v>
      </c>
    </row>
    <row r="6464" spans="1:3" x14ac:dyDescent="0.3">
      <c r="A6464" s="1" t="str">
        <f>"90404222987"</f>
        <v>90404222987</v>
      </c>
      <c r="C6464" s="7">
        <v>1840</v>
      </c>
    </row>
    <row r="6465" spans="1:3" x14ac:dyDescent="0.3">
      <c r="A6465" s="1" t="str">
        <f>"90404422998"</f>
        <v>90404422998</v>
      </c>
      <c r="C6465" s="7">
        <v>2515</v>
      </c>
    </row>
    <row r="6466" spans="1:3" x14ac:dyDescent="0.3">
      <c r="A6466" s="1" t="str">
        <f>"90404424947"</f>
        <v>90404424947</v>
      </c>
      <c r="C6466" s="7">
        <v>2740</v>
      </c>
    </row>
    <row r="6467" spans="1:3" x14ac:dyDescent="0.3">
      <c r="A6467" s="1" t="str">
        <f>"90404724987"</f>
        <v>90404724987</v>
      </c>
      <c r="C6467" s="7">
        <v>2800</v>
      </c>
    </row>
    <row r="6468" spans="1:3" x14ac:dyDescent="0.3">
      <c r="A6468" s="1" t="str">
        <f>"90405024993"</f>
        <v>90405024993</v>
      </c>
      <c r="C6468" s="7">
        <v>2360</v>
      </c>
    </row>
    <row r="6469" spans="1:3" x14ac:dyDescent="0.3">
      <c r="A6469" s="1" t="str">
        <f>"90405024998"</f>
        <v>90405024998</v>
      </c>
      <c r="C6469" s="7">
        <v>2310</v>
      </c>
    </row>
    <row r="6470" spans="1:3" x14ac:dyDescent="0.3">
      <c r="A6470" s="1" t="str">
        <f>"90405122947"</f>
        <v>90405122947</v>
      </c>
      <c r="C6470" s="7">
        <v>3390</v>
      </c>
    </row>
    <row r="6471" spans="1:3" x14ac:dyDescent="0.3">
      <c r="A6471" s="1" t="str">
        <f>"90405124993"</f>
        <v>90405124993</v>
      </c>
      <c r="C6471" s="7">
        <v>3205</v>
      </c>
    </row>
    <row r="6472" spans="1:3" x14ac:dyDescent="0.3">
      <c r="A6472" s="1" t="str">
        <f>"90405424744"</f>
        <v>90405424744</v>
      </c>
      <c r="C6472" s="7">
        <v>3135</v>
      </c>
    </row>
    <row r="6473" spans="1:3" x14ac:dyDescent="0.3">
      <c r="A6473" s="1" t="str">
        <f>"90405424747"</f>
        <v>90405424747</v>
      </c>
      <c r="C6473" s="7">
        <v>3470</v>
      </c>
    </row>
    <row r="6474" spans="1:3" x14ac:dyDescent="0.3">
      <c r="A6474" s="1" t="str">
        <f>"90405424947"</f>
        <v>90405424947</v>
      </c>
      <c r="C6474" s="7">
        <v>4255</v>
      </c>
    </row>
    <row r="6475" spans="1:3" x14ac:dyDescent="0.3">
      <c r="A6475" s="1" t="str">
        <f>"90405424954"</f>
        <v>90405424954</v>
      </c>
      <c r="C6475" s="7">
        <v>3535</v>
      </c>
    </row>
    <row r="6476" spans="1:3" x14ac:dyDescent="0.3">
      <c r="A6476" s="1" t="str">
        <f>"90405522937"</f>
        <v>90405522937</v>
      </c>
      <c r="C6476" s="7">
        <v>6335</v>
      </c>
    </row>
    <row r="6477" spans="1:3" x14ac:dyDescent="0.3">
      <c r="A6477" s="1" t="str">
        <f>"90405522987"</f>
        <v>90405522987</v>
      </c>
      <c r="C6477" s="7">
        <v>4170</v>
      </c>
    </row>
    <row r="6478" spans="1:3" x14ac:dyDescent="0.3">
      <c r="A6478" s="1" t="str">
        <f>"90405722947"</f>
        <v>90405722947</v>
      </c>
      <c r="C6478" s="7">
        <v>1955</v>
      </c>
    </row>
    <row r="6479" spans="1:3" x14ac:dyDescent="0.3">
      <c r="A6479" s="1" t="str">
        <f>"90405822993"</f>
        <v>90405822993</v>
      </c>
      <c r="C6479" s="7">
        <v>2860</v>
      </c>
    </row>
    <row r="6480" spans="1:3" x14ac:dyDescent="0.3">
      <c r="A6480" s="1" t="str">
        <f>"90406124943"</f>
        <v>90406124943</v>
      </c>
      <c r="C6480" s="7">
        <v>2100</v>
      </c>
    </row>
    <row r="6481" spans="1:3" x14ac:dyDescent="0.3">
      <c r="A6481" s="1" t="str">
        <f>"90406124998"</f>
        <v>90406124998</v>
      </c>
      <c r="C6481" s="7">
        <v>2100</v>
      </c>
    </row>
    <row r="6482" spans="1:3" x14ac:dyDescent="0.3">
      <c r="A6482" s="1" t="str">
        <f>"90406322947"</f>
        <v>90406322947</v>
      </c>
      <c r="C6482" s="7">
        <v>3050</v>
      </c>
    </row>
    <row r="6483" spans="1:3" x14ac:dyDescent="0.3">
      <c r="A6483" s="1" t="str">
        <f>"90406424944"</f>
        <v>90406424944</v>
      </c>
      <c r="C6483" s="7">
        <v>2400</v>
      </c>
    </row>
    <row r="6484" spans="1:3" x14ac:dyDescent="0.3">
      <c r="A6484" s="1" t="str">
        <f>"90406622937"</f>
        <v>90406622937</v>
      </c>
      <c r="C6484" s="7">
        <v>5925</v>
      </c>
    </row>
    <row r="6485" spans="1:3" x14ac:dyDescent="0.3">
      <c r="A6485" s="1" t="str">
        <f>"90407222760"</f>
        <v>90407222760</v>
      </c>
      <c r="C6485" s="7">
        <v>1040</v>
      </c>
    </row>
    <row r="6486" spans="1:3" x14ac:dyDescent="0.3">
      <c r="A6486" s="1" t="str">
        <f>"90407222798"</f>
        <v>90407222798</v>
      </c>
      <c r="C6486" s="7">
        <v>1040</v>
      </c>
    </row>
    <row r="6487" spans="1:3" x14ac:dyDescent="0.3">
      <c r="A6487" s="1" t="str">
        <f>"90407324947"</f>
        <v>90407324947</v>
      </c>
      <c r="C6487" s="7">
        <v>4225</v>
      </c>
    </row>
    <row r="6488" spans="1:3" x14ac:dyDescent="0.3">
      <c r="A6488" s="1" t="str">
        <f>"90407324960"</f>
        <v>90407324960</v>
      </c>
      <c r="C6488" s="7">
        <v>2700</v>
      </c>
    </row>
    <row r="6489" spans="1:3" x14ac:dyDescent="0.3">
      <c r="A6489" s="1" t="str">
        <f>"90407424993"</f>
        <v>90407424993</v>
      </c>
      <c r="C6489" s="7">
        <v>2730</v>
      </c>
    </row>
    <row r="6490" spans="1:3" x14ac:dyDescent="0.3">
      <c r="A6490" s="1" t="str">
        <f>"90407724937"</f>
        <v>90407724937</v>
      </c>
      <c r="C6490" s="7">
        <v>5695</v>
      </c>
    </row>
    <row r="6491" spans="1:3" x14ac:dyDescent="0.3">
      <c r="A6491" s="1" t="str">
        <f>"90407724960"</f>
        <v>90407724960</v>
      </c>
      <c r="C6491" s="7">
        <v>2225</v>
      </c>
    </row>
    <row r="6492" spans="1:3" x14ac:dyDescent="0.3">
      <c r="A6492" s="1" t="str">
        <f>"90408022947"</f>
        <v>90408022947</v>
      </c>
      <c r="C6492" s="7">
        <v>2540</v>
      </c>
    </row>
    <row r="6493" spans="1:3" x14ac:dyDescent="0.3">
      <c r="A6493" s="1" t="str">
        <f>"90408024744"</f>
        <v>90408024744</v>
      </c>
      <c r="C6493" s="7">
        <v>2310</v>
      </c>
    </row>
    <row r="6494" spans="1:3" x14ac:dyDescent="0.3">
      <c r="A6494" s="1" t="str">
        <f>"90408024943"</f>
        <v>90408024943</v>
      </c>
      <c r="C6494" s="7">
        <v>2395</v>
      </c>
    </row>
    <row r="6495" spans="1:3" x14ac:dyDescent="0.3">
      <c r="A6495" s="1" t="str">
        <f>"90408122743"</f>
        <v>90408122743</v>
      </c>
      <c r="C6495" s="7">
        <v>1300</v>
      </c>
    </row>
    <row r="6496" spans="1:3" x14ac:dyDescent="0.3">
      <c r="A6496" s="1" t="str">
        <f>"90408122749"</f>
        <v>90408122749</v>
      </c>
      <c r="C6496" s="7">
        <v>1450</v>
      </c>
    </row>
    <row r="6497" spans="1:3" x14ac:dyDescent="0.3">
      <c r="A6497" s="1" t="str">
        <f>"90408122943"</f>
        <v>90408122943</v>
      </c>
      <c r="C6497" s="7">
        <v>1600</v>
      </c>
    </row>
    <row r="6498" spans="1:3" x14ac:dyDescent="0.3">
      <c r="A6498" s="1" t="str">
        <f>"90408122947"</f>
        <v>90408122947</v>
      </c>
      <c r="C6498" s="7">
        <v>2000</v>
      </c>
    </row>
    <row r="6499" spans="1:3" x14ac:dyDescent="0.3">
      <c r="A6499" s="1" t="str">
        <f>"90408122949"</f>
        <v>90408122949</v>
      </c>
      <c r="C6499" s="7">
        <v>1740</v>
      </c>
    </row>
    <row r="6500" spans="1:3" x14ac:dyDescent="0.3">
      <c r="A6500" s="1" t="str">
        <f>"90408224747"</f>
        <v>90408224747</v>
      </c>
      <c r="C6500" s="7">
        <v>2645</v>
      </c>
    </row>
    <row r="6501" spans="1:3" x14ac:dyDescent="0.3">
      <c r="A6501" s="1" t="str">
        <f>"90408422930"</f>
        <v>90408422930</v>
      </c>
      <c r="C6501" s="7">
        <v>2100</v>
      </c>
    </row>
    <row r="6502" spans="1:3" x14ac:dyDescent="0.3">
      <c r="A6502" s="1" t="str">
        <f>"90408422943"</f>
        <v>90408422943</v>
      </c>
      <c r="C6502" s="7">
        <v>2370</v>
      </c>
    </row>
    <row r="6503" spans="1:3" x14ac:dyDescent="0.3">
      <c r="A6503" s="1" t="str">
        <f>"90408422947"</f>
        <v>90408422947</v>
      </c>
      <c r="C6503" s="7">
        <v>2100</v>
      </c>
    </row>
    <row r="6504" spans="1:3" x14ac:dyDescent="0.3">
      <c r="A6504" s="1" t="str">
        <f>"90408822747"</f>
        <v>90408822747</v>
      </c>
      <c r="C6504" s="7">
        <v>2635</v>
      </c>
    </row>
    <row r="6505" spans="1:3" x14ac:dyDescent="0.3">
      <c r="A6505" s="1" t="str">
        <f>"90408822760"</f>
        <v>90408822760</v>
      </c>
      <c r="C6505" s="7">
        <v>1580</v>
      </c>
    </row>
    <row r="6506" spans="1:3" x14ac:dyDescent="0.3">
      <c r="A6506" s="1" t="str">
        <f>"90408922954"</f>
        <v>90408922954</v>
      </c>
      <c r="C6506" s="7">
        <v>3120</v>
      </c>
    </row>
    <row r="6507" spans="1:3" x14ac:dyDescent="0.3">
      <c r="A6507" s="1" t="str">
        <f>"90410122947"</f>
        <v>90410122947</v>
      </c>
      <c r="C6507" s="7">
        <v>2400</v>
      </c>
    </row>
    <row r="6508" spans="1:3" x14ac:dyDescent="0.3">
      <c r="A6508" s="1" t="str">
        <f>"90410122998"</f>
        <v>90410122998</v>
      </c>
      <c r="C6508" s="7">
        <v>2100</v>
      </c>
    </row>
    <row r="6509" spans="1:3" x14ac:dyDescent="0.3">
      <c r="A6509" s="1" t="str">
        <f>"90410224747"</f>
        <v>90410224747</v>
      </c>
      <c r="C6509" s="7">
        <v>3650</v>
      </c>
    </row>
    <row r="6510" spans="1:3" x14ac:dyDescent="0.3">
      <c r="A6510" s="1" t="str">
        <f>"90410230744"</f>
        <v>90410230744</v>
      </c>
      <c r="C6510" s="7">
        <v>2655</v>
      </c>
    </row>
    <row r="6511" spans="1:3" x14ac:dyDescent="0.3">
      <c r="A6511" s="1" t="str">
        <f>"90410324730"</f>
        <v>90410324730</v>
      </c>
      <c r="C6511" s="7">
        <v>2170</v>
      </c>
    </row>
    <row r="6512" spans="1:3" x14ac:dyDescent="0.3">
      <c r="A6512" s="1" t="str">
        <f>"90410324798"</f>
        <v>90410324798</v>
      </c>
      <c r="C6512" s="7">
        <v>885</v>
      </c>
    </row>
    <row r="6513" spans="1:3" x14ac:dyDescent="0.3">
      <c r="A6513" s="1" t="str">
        <f>"90410422705"</f>
        <v>90410422705</v>
      </c>
      <c r="C6513" s="7">
        <v>2400</v>
      </c>
    </row>
    <row r="6514" spans="1:3" x14ac:dyDescent="0.3">
      <c r="A6514" s="1" t="str">
        <f>"90410422730"</f>
        <v>90410422730</v>
      </c>
      <c r="C6514" s="7">
        <v>2665</v>
      </c>
    </row>
    <row r="6515" spans="1:3" x14ac:dyDescent="0.3">
      <c r="A6515" s="1" t="str">
        <f>"90410624937"</f>
        <v>90410624937</v>
      </c>
      <c r="C6515" s="7">
        <v>6905</v>
      </c>
    </row>
    <row r="6516" spans="1:3" x14ac:dyDescent="0.3">
      <c r="A6516" s="1" t="str">
        <f>"90410724937"</f>
        <v>90410724937</v>
      </c>
      <c r="C6516" s="7">
        <v>6410</v>
      </c>
    </row>
    <row r="6517" spans="1:3" x14ac:dyDescent="0.3">
      <c r="A6517" s="1" t="str">
        <f>"90410724987"</f>
        <v>90410724987</v>
      </c>
      <c r="C6517" s="7">
        <v>1810</v>
      </c>
    </row>
    <row r="6518" spans="1:3" x14ac:dyDescent="0.3">
      <c r="A6518" s="1" t="str">
        <f>"90410924947"</f>
        <v>90410924947</v>
      </c>
      <c r="C6518" s="7">
        <v>4950</v>
      </c>
    </row>
    <row r="6519" spans="1:3" x14ac:dyDescent="0.3">
      <c r="A6519" s="1" t="str">
        <f>"90411030798"</f>
        <v>90411030798</v>
      </c>
      <c r="C6519" s="7">
        <v>3300</v>
      </c>
    </row>
    <row r="6520" spans="1:3" x14ac:dyDescent="0.3">
      <c r="A6520" s="1" t="str">
        <f>"90411034747"</f>
        <v>90411034747</v>
      </c>
      <c r="C6520" s="7">
        <v>4475</v>
      </c>
    </row>
    <row r="6521" spans="1:3" x14ac:dyDescent="0.3">
      <c r="A6521" s="1" t="str">
        <f>"90411037747"</f>
        <v>90411037747</v>
      </c>
      <c r="C6521" s="7">
        <v>5310</v>
      </c>
    </row>
    <row r="6522" spans="1:3" x14ac:dyDescent="0.3">
      <c r="A6522" s="1" t="str">
        <f>"90411134754"</f>
        <v>90411134754</v>
      </c>
      <c r="C6522" s="7">
        <v>5180</v>
      </c>
    </row>
    <row r="6523" spans="1:3" x14ac:dyDescent="0.3">
      <c r="A6523" s="1" t="str">
        <f>"90411230798"</f>
        <v>90411230798</v>
      </c>
      <c r="C6523" s="7">
        <v>4450</v>
      </c>
    </row>
    <row r="6524" spans="1:3" x14ac:dyDescent="0.3">
      <c r="A6524" s="1" t="str">
        <f>"90411430747"</f>
        <v>90411430747</v>
      </c>
      <c r="C6524" s="7">
        <v>5685</v>
      </c>
    </row>
    <row r="6525" spans="1:3" x14ac:dyDescent="0.3">
      <c r="A6525" s="1" t="str">
        <f>"90411430798"</f>
        <v>90411430798</v>
      </c>
      <c r="C6525" s="7">
        <v>4200</v>
      </c>
    </row>
    <row r="6526" spans="1:3" x14ac:dyDescent="0.3">
      <c r="A6526" s="1" t="str">
        <f>"90411434742"</f>
        <v>90411434742</v>
      </c>
      <c r="C6526" s="7">
        <v>5300</v>
      </c>
    </row>
    <row r="6527" spans="1:3" x14ac:dyDescent="0.3">
      <c r="A6527" s="1" t="str">
        <f>"90411524930"</f>
        <v>90411524930</v>
      </c>
      <c r="C6527" s="7">
        <v>3150</v>
      </c>
    </row>
    <row r="6528" spans="1:3" x14ac:dyDescent="0.3">
      <c r="A6528" s="1" t="str">
        <f>"90411524943"</f>
        <v>90411524943</v>
      </c>
      <c r="C6528" s="7">
        <v>3150</v>
      </c>
    </row>
    <row r="6529" spans="1:3" x14ac:dyDescent="0.3">
      <c r="A6529" s="1" t="str">
        <f>"90411524947"</f>
        <v>90411524947</v>
      </c>
      <c r="C6529" s="7">
        <v>3425</v>
      </c>
    </row>
    <row r="6530" spans="1:3" x14ac:dyDescent="0.3">
      <c r="A6530" s="1" t="str">
        <f>"90412020747"</f>
        <v>90412020747</v>
      </c>
      <c r="C6530" s="7">
        <v>3360</v>
      </c>
    </row>
    <row r="6531" spans="1:3" x14ac:dyDescent="0.3">
      <c r="A6531" s="1" t="str">
        <f>"90412030798"</f>
        <v>90412030798</v>
      </c>
      <c r="C6531" s="7">
        <v>2750</v>
      </c>
    </row>
    <row r="6532" spans="1:3" x14ac:dyDescent="0.3">
      <c r="A6532" s="1" t="str">
        <f>"90412033625"</f>
        <v>90412033625</v>
      </c>
      <c r="C6532" s="7">
        <v>5835</v>
      </c>
    </row>
    <row r="6533" spans="1:3" x14ac:dyDescent="0.3">
      <c r="A6533" s="1" t="str">
        <f>"90412130747"</f>
        <v>90412130747</v>
      </c>
      <c r="C6533" s="7">
        <v>4615</v>
      </c>
    </row>
    <row r="6534" spans="1:3" x14ac:dyDescent="0.3">
      <c r="A6534" s="1" t="str">
        <f>"90412222942"</f>
        <v>90412222942</v>
      </c>
      <c r="C6534" s="7">
        <v>3940</v>
      </c>
    </row>
    <row r="6535" spans="1:3" x14ac:dyDescent="0.3">
      <c r="A6535" s="1" t="str">
        <f>"90412224905"</f>
        <v>90412224905</v>
      </c>
      <c r="C6535" s="7">
        <v>2400</v>
      </c>
    </row>
    <row r="6536" spans="1:3" x14ac:dyDescent="0.3">
      <c r="A6536" s="1" t="str">
        <f>"90412224998"</f>
        <v>90412224998</v>
      </c>
      <c r="C6536" s="7">
        <v>2100</v>
      </c>
    </row>
    <row r="6537" spans="1:3" x14ac:dyDescent="0.3">
      <c r="A6537" s="1" t="str">
        <f>"90412322949"</f>
        <v>90412322949</v>
      </c>
      <c r="C6537" s="7">
        <v>1990</v>
      </c>
    </row>
    <row r="6538" spans="1:3" x14ac:dyDescent="0.3">
      <c r="A6538" s="1" t="str">
        <f>"90412322998"</f>
        <v>90412322998</v>
      </c>
      <c r="C6538" s="7">
        <v>1890</v>
      </c>
    </row>
    <row r="6539" spans="1:3" x14ac:dyDescent="0.3">
      <c r="A6539" s="1" t="str">
        <f>"90412630798"</f>
        <v>90412630798</v>
      </c>
      <c r="C6539" s="7">
        <v>2860</v>
      </c>
    </row>
    <row r="6540" spans="1:3" x14ac:dyDescent="0.3">
      <c r="A6540" s="1" t="str">
        <f>"90412834742"</f>
        <v>90412834742</v>
      </c>
      <c r="C6540" s="7">
        <v>4515</v>
      </c>
    </row>
    <row r="6541" spans="1:3" x14ac:dyDescent="0.3">
      <c r="A6541" s="1" t="str">
        <f>"90413424743"</f>
        <v>90413424743</v>
      </c>
      <c r="C6541" s="7">
        <v>1740</v>
      </c>
    </row>
    <row r="6542" spans="1:3" x14ac:dyDescent="0.3">
      <c r="A6542" s="1" t="str">
        <f>"90413424749"</f>
        <v>90413424749</v>
      </c>
      <c r="C6542" s="7">
        <v>1900</v>
      </c>
    </row>
    <row r="6543" spans="1:3" x14ac:dyDescent="0.3">
      <c r="A6543" s="1" t="str">
        <f>"90413424798"</f>
        <v>90413424798</v>
      </c>
      <c r="C6543" s="7">
        <v>1740</v>
      </c>
    </row>
    <row r="6544" spans="1:3" x14ac:dyDescent="0.3">
      <c r="A6544" s="1" t="str">
        <f>"90413524747"</f>
        <v>90413524747</v>
      </c>
      <c r="C6544" s="7">
        <v>4255</v>
      </c>
    </row>
    <row r="6545" spans="1:3" x14ac:dyDescent="0.3">
      <c r="A6545" s="1" t="str">
        <f>"90413724998"</f>
        <v>90413724998</v>
      </c>
      <c r="C6545" s="7">
        <v>2490</v>
      </c>
    </row>
    <row r="6546" spans="1:3" x14ac:dyDescent="0.3">
      <c r="A6546" s="1" t="str">
        <f>"90413734937"</f>
        <v>90413734937</v>
      </c>
      <c r="C6546" s="7">
        <v>2665</v>
      </c>
    </row>
    <row r="6547" spans="1:3" x14ac:dyDescent="0.3">
      <c r="A6547" s="1" t="str">
        <f>"90413734942"</f>
        <v>90413734942</v>
      </c>
      <c r="C6547" s="7">
        <v>3370</v>
      </c>
    </row>
    <row r="6548" spans="1:3" x14ac:dyDescent="0.3">
      <c r="A6548" s="1" t="str">
        <f>"90413734949"</f>
        <v>90413734949</v>
      </c>
      <c r="C6548" s="7">
        <v>2540</v>
      </c>
    </row>
    <row r="6549" spans="1:3" x14ac:dyDescent="0.3">
      <c r="A6549" s="1" t="str">
        <f>"90413922730"</f>
        <v>90413922730</v>
      </c>
      <c r="C6549" s="7">
        <v>2090</v>
      </c>
    </row>
    <row r="6550" spans="1:3" x14ac:dyDescent="0.3">
      <c r="A6550" s="1" t="str">
        <f>"90413922743"</f>
        <v>90413922743</v>
      </c>
      <c r="C6550" s="7">
        <v>1990</v>
      </c>
    </row>
    <row r="6551" spans="1:3" x14ac:dyDescent="0.3">
      <c r="A6551" s="1" t="str">
        <f>"90414122949"</f>
        <v>90414122949</v>
      </c>
      <c r="C6551" s="7">
        <v>3650</v>
      </c>
    </row>
    <row r="6552" spans="1:3" x14ac:dyDescent="0.3">
      <c r="A6552" s="1" t="str">
        <f>"90414224749"</f>
        <v>90414224749</v>
      </c>
      <c r="C6552" s="7">
        <v>2720</v>
      </c>
    </row>
    <row r="6553" spans="1:3" x14ac:dyDescent="0.3">
      <c r="A6553" s="1" t="str">
        <f>"90414224787"</f>
        <v>90414224787</v>
      </c>
      <c r="C6553" s="7">
        <v>1740</v>
      </c>
    </row>
    <row r="6554" spans="1:3" x14ac:dyDescent="0.3">
      <c r="A6554" s="1" t="str">
        <f>"90414224798"</f>
        <v>90414224798</v>
      </c>
      <c r="C6554" s="7">
        <v>1740</v>
      </c>
    </row>
    <row r="6555" spans="1:3" x14ac:dyDescent="0.3">
      <c r="A6555" s="1" t="str">
        <f>"90414314724"</f>
        <v>90414314724</v>
      </c>
      <c r="C6555" s="7">
        <v>1995</v>
      </c>
    </row>
    <row r="6556" spans="1:3" x14ac:dyDescent="0.3">
      <c r="A6556" s="1" t="str">
        <f>"90414622744"</f>
        <v>90414622744</v>
      </c>
      <c r="C6556" s="7">
        <v>2540</v>
      </c>
    </row>
    <row r="6557" spans="1:3" x14ac:dyDescent="0.3">
      <c r="A6557" s="1" t="str">
        <f>"90414722742"</f>
        <v>90414722742</v>
      </c>
      <c r="C6557" s="7">
        <v>2790</v>
      </c>
    </row>
    <row r="6558" spans="1:3" x14ac:dyDescent="0.3">
      <c r="A6558" s="1" t="str">
        <f>"90414722787"</f>
        <v>90414722787</v>
      </c>
      <c r="C6558" s="7">
        <v>1840</v>
      </c>
    </row>
    <row r="6559" spans="1:3" x14ac:dyDescent="0.3">
      <c r="A6559" s="1" t="str">
        <f>"90414822749"</f>
        <v>90414822749</v>
      </c>
      <c r="C6559" s="7">
        <v>2840</v>
      </c>
    </row>
    <row r="6560" spans="1:3" x14ac:dyDescent="0.3">
      <c r="A6560" s="1" t="str">
        <f>"90414824798"</f>
        <v>90414824798</v>
      </c>
      <c r="C6560" s="7">
        <v>1515</v>
      </c>
    </row>
    <row r="6561" spans="1:3" x14ac:dyDescent="0.3">
      <c r="A6561" s="1" t="str">
        <f>"90414922747"</f>
        <v>90414922747</v>
      </c>
      <c r="C6561" s="7">
        <v>3540</v>
      </c>
    </row>
    <row r="6562" spans="1:3" x14ac:dyDescent="0.3">
      <c r="A6562" s="1" t="str">
        <f>"90414922749"</f>
        <v>90414922749</v>
      </c>
      <c r="C6562" s="7">
        <v>4535</v>
      </c>
    </row>
    <row r="6563" spans="1:3" x14ac:dyDescent="0.3">
      <c r="A6563" s="1" t="str">
        <f>"90415234742"</f>
        <v>90415234742</v>
      </c>
      <c r="C6563" s="7">
        <v>4500</v>
      </c>
    </row>
    <row r="6564" spans="1:3" x14ac:dyDescent="0.3">
      <c r="A6564" s="1" t="str">
        <f>"90415830747"</f>
        <v>90415830747</v>
      </c>
      <c r="C6564" s="7">
        <v>4715</v>
      </c>
    </row>
    <row r="6565" spans="1:3" x14ac:dyDescent="0.3">
      <c r="A6565" s="1" t="str">
        <f>"90415830798"</f>
        <v>90415830798</v>
      </c>
      <c r="C6565" s="7">
        <v>3830</v>
      </c>
    </row>
    <row r="6566" spans="1:3" x14ac:dyDescent="0.3">
      <c r="A6566" s="1" t="str">
        <f>"90416022798"</f>
        <v>90416022798</v>
      </c>
      <c r="C6566" s="7">
        <v>4000</v>
      </c>
    </row>
    <row r="6567" spans="1:3" x14ac:dyDescent="0.3">
      <c r="A6567" s="1" t="str">
        <f>"90416122798"</f>
        <v>90416122798</v>
      </c>
      <c r="C6567" s="7">
        <v>3500</v>
      </c>
    </row>
    <row r="6568" spans="1:3" x14ac:dyDescent="0.3">
      <c r="A6568" s="1" t="str">
        <f>"90416222798"</f>
        <v>90416222798</v>
      </c>
      <c r="C6568" s="7">
        <v>4040</v>
      </c>
    </row>
    <row r="6569" spans="1:3" x14ac:dyDescent="0.3">
      <c r="A6569" s="1" t="str">
        <f>"90416330742"</f>
        <v>90416330742</v>
      </c>
      <c r="C6569" s="7">
        <v>4490</v>
      </c>
    </row>
    <row r="6570" spans="1:3" x14ac:dyDescent="0.3">
      <c r="A6570" s="1" t="str">
        <f>"90416837742"</f>
        <v>90416837742</v>
      </c>
      <c r="C6570" s="7">
        <v>7910</v>
      </c>
    </row>
    <row r="6571" spans="1:3" x14ac:dyDescent="0.3">
      <c r="A6571" s="1" t="str">
        <f>"90416930743"</f>
        <v>90416930743</v>
      </c>
      <c r="C6571" s="7">
        <v>4500</v>
      </c>
    </row>
    <row r="6572" spans="1:3" x14ac:dyDescent="0.3">
      <c r="A6572" s="1" t="str">
        <f>"90420322984"</f>
        <v>90420322984</v>
      </c>
      <c r="C6572" s="7">
        <v>1375</v>
      </c>
    </row>
    <row r="6573" spans="1:3" x14ac:dyDescent="0.3">
      <c r="A6573" s="1" t="str">
        <f>"90420422793"</f>
        <v>90420422793</v>
      </c>
      <c r="C6573" s="7">
        <v>1560</v>
      </c>
    </row>
    <row r="6574" spans="1:3" x14ac:dyDescent="0.3">
      <c r="A6574" s="1" t="str">
        <f>"90420622787"</f>
        <v>90420622787</v>
      </c>
      <c r="C6574" s="7">
        <v>2465</v>
      </c>
    </row>
    <row r="6575" spans="1:3" x14ac:dyDescent="0.3">
      <c r="A6575" s="1" t="str">
        <f>"90420822387"</f>
        <v>90420822387</v>
      </c>
      <c r="C6575" s="7">
        <v>1740</v>
      </c>
    </row>
    <row r="6576" spans="1:3" x14ac:dyDescent="0.3">
      <c r="A6576" s="1" t="str">
        <f>"90420822730"</f>
        <v>90420822730</v>
      </c>
      <c r="C6576" s="7">
        <v>2040</v>
      </c>
    </row>
    <row r="6577" spans="1:3" x14ac:dyDescent="0.3">
      <c r="A6577" s="1" t="str">
        <f>"90420922787"</f>
        <v>90420922787</v>
      </c>
      <c r="C6577" s="7">
        <v>1290</v>
      </c>
    </row>
    <row r="6578" spans="1:3" x14ac:dyDescent="0.3">
      <c r="A6578" s="1" t="str">
        <f>"90420922798"</f>
        <v>90420922798</v>
      </c>
      <c r="C6578" s="7">
        <v>1290</v>
      </c>
    </row>
    <row r="6579" spans="1:3" x14ac:dyDescent="0.3">
      <c r="A6579" s="1" t="str">
        <f>"90420922949"</f>
        <v>90420922949</v>
      </c>
      <c r="C6579" s="7">
        <v>2550</v>
      </c>
    </row>
    <row r="6580" spans="1:3" x14ac:dyDescent="0.3">
      <c r="A6580" s="1" t="str">
        <f>"90420922987"</f>
        <v>90420922987</v>
      </c>
      <c r="C6580" s="7">
        <v>1390</v>
      </c>
    </row>
    <row r="6581" spans="1:3" x14ac:dyDescent="0.3">
      <c r="A6581" s="1" t="str">
        <f>"90420922998"</f>
        <v>90420922998</v>
      </c>
      <c r="C6581" s="7">
        <v>1390</v>
      </c>
    </row>
    <row r="6582" spans="1:3" x14ac:dyDescent="0.3">
      <c r="A6582" s="1" t="str">
        <f>"90421022943"</f>
        <v>90421022943</v>
      </c>
      <c r="C6582" s="7">
        <v>1400</v>
      </c>
    </row>
    <row r="6583" spans="1:3" x14ac:dyDescent="0.3">
      <c r="A6583" s="1" t="str">
        <f>"90421022944"</f>
        <v>90421022944</v>
      </c>
      <c r="C6583" s="7">
        <v>1455</v>
      </c>
    </row>
    <row r="6584" spans="1:3" x14ac:dyDescent="0.3">
      <c r="A6584" s="1" t="str">
        <f>"90421122993"</f>
        <v>90421122993</v>
      </c>
      <c r="C6584" s="7">
        <v>1205</v>
      </c>
    </row>
    <row r="6585" spans="1:3" x14ac:dyDescent="0.3">
      <c r="A6585" s="1" t="str">
        <f>"90421222793"</f>
        <v>90421222793</v>
      </c>
      <c r="C6585" s="7">
        <v>1710</v>
      </c>
    </row>
    <row r="6586" spans="1:3" x14ac:dyDescent="0.3">
      <c r="A6586" s="1" t="str">
        <f>"90421224798"</f>
        <v>90421224798</v>
      </c>
      <c r="C6586" s="7">
        <v>1830</v>
      </c>
    </row>
    <row r="6587" spans="1:3" x14ac:dyDescent="0.3">
      <c r="A6587" s="1" t="str">
        <f>"90421522943"</f>
        <v>90421522943</v>
      </c>
      <c r="C6587" s="7">
        <v>1165</v>
      </c>
    </row>
    <row r="6588" spans="1:3" x14ac:dyDescent="0.3">
      <c r="A6588" s="1" t="str">
        <f>"90421522944"</f>
        <v>90421522944</v>
      </c>
      <c r="C6588" s="7">
        <v>1195</v>
      </c>
    </row>
    <row r="6589" spans="1:3" x14ac:dyDescent="0.3">
      <c r="A6589" s="1" t="str">
        <f>"90421614949"</f>
        <v>90421614949</v>
      </c>
      <c r="C6589" s="7">
        <v>1440</v>
      </c>
    </row>
    <row r="6590" spans="1:3" x14ac:dyDescent="0.3">
      <c r="A6590" s="1" t="str">
        <f>"90421614987"</f>
        <v>90421614987</v>
      </c>
      <c r="C6590" s="7">
        <v>1200</v>
      </c>
    </row>
    <row r="6591" spans="1:3" x14ac:dyDescent="0.3">
      <c r="A6591" s="1" t="str">
        <f>"90421614998"</f>
        <v>90421614998</v>
      </c>
      <c r="C6591" s="7">
        <v>1200</v>
      </c>
    </row>
    <row r="6592" spans="1:3" x14ac:dyDescent="0.3">
      <c r="A6592" s="1" t="str">
        <f>"90421714943"</f>
        <v>90421714943</v>
      </c>
      <c r="C6592" s="7">
        <v>1860</v>
      </c>
    </row>
    <row r="6593" spans="1:3" x14ac:dyDescent="0.3">
      <c r="A6593" s="1" t="str">
        <f>"90421714993"</f>
        <v>90421714993</v>
      </c>
      <c r="C6593" s="7">
        <v>1740</v>
      </c>
    </row>
    <row r="6594" spans="1:3" x14ac:dyDescent="0.3">
      <c r="A6594" s="1" t="str">
        <f>"90421822747"</f>
        <v>90421822747</v>
      </c>
      <c r="C6594" s="7">
        <v>3030</v>
      </c>
    </row>
    <row r="6595" spans="1:3" x14ac:dyDescent="0.3">
      <c r="A6595" s="1" t="str">
        <f>"90421822787"</f>
        <v>90421822787</v>
      </c>
      <c r="C6595" s="7">
        <v>2465</v>
      </c>
    </row>
    <row r="6596" spans="1:3" x14ac:dyDescent="0.3">
      <c r="A6596" s="1" t="str">
        <f>"90421922798"</f>
        <v>90421922798</v>
      </c>
      <c r="C6596" s="7">
        <v>2070</v>
      </c>
    </row>
    <row r="6597" spans="1:3" x14ac:dyDescent="0.3">
      <c r="A6597" s="1" t="str">
        <f>"90422022998"</f>
        <v>90422022998</v>
      </c>
      <c r="C6597" s="7">
        <v>1540</v>
      </c>
    </row>
    <row r="6598" spans="1:3" x14ac:dyDescent="0.3">
      <c r="A6598" s="1" t="str">
        <f>"90422124949"</f>
        <v>90422124949</v>
      </c>
      <c r="C6598" s="7">
        <v>2140</v>
      </c>
    </row>
    <row r="6599" spans="1:3" x14ac:dyDescent="0.3">
      <c r="A6599" s="1" t="str">
        <f>"90422124987"</f>
        <v>90422124987</v>
      </c>
      <c r="C6599" s="7">
        <v>2040</v>
      </c>
    </row>
    <row r="6600" spans="1:3" x14ac:dyDescent="0.3">
      <c r="A6600" s="1" t="str">
        <f>"90422124998"</f>
        <v>90422124998</v>
      </c>
      <c r="C6600" s="7">
        <v>2040</v>
      </c>
    </row>
    <row r="6601" spans="1:3" x14ac:dyDescent="0.3">
      <c r="A6601" s="1" t="str">
        <f>"90422222943"</f>
        <v>90422222943</v>
      </c>
      <c r="C6601" s="7">
        <v>2240</v>
      </c>
    </row>
    <row r="6602" spans="1:3" x14ac:dyDescent="0.3">
      <c r="A6602" s="1" t="str">
        <f>"90422322930"</f>
        <v>90422322930</v>
      </c>
      <c r="C6602" s="7">
        <v>1930</v>
      </c>
    </row>
    <row r="6603" spans="1:3" x14ac:dyDescent="0.3">
      <c r="A6603" s="1" t="str">
        <f>"90422322947"</f>
        <v>90422322947</v>
      </c>
      <c r="C6603" s="7">
        <v>2130</v>
      </c>
    </row>
    <row r="6604" spans="1:3" x14ac:dyDescent="0.3">
      <c r="A6604" s="1" t="str">
        <f>"90422322998"</f>
        <v>90422322998</v>
      </c>
      <c r="C6604" s="7">
        <v>1930</v>
      </c>
    </row>
    <row r="6605" spans="1:3" x14ac:dyDescent="0.3">
      <c r="A6605" s="1" t="str">
        <f>"90422424737"</f>
        <v>90422424737</v>
      </c>
      <c r="C6605" s="7">
        <v>2140</v>
      </c>
    </row>
    <row r="6606" spans="1:3" x14ac:dyDescent="0.3">
      <c r="A6606" s="1" t="str">
        <f>"90422514987"</f>
        <v>90422514987</v>
      </c>
      <c r="C6606" s="7">
        <v>1040</v>
      </c>
    </row>
    <row r="6607" spans="1:3" x14ac:dyDescent="0.3">
      <c r="A6607" s="1" t="str">
        <f>"90422514998"</f>
        <v>90422514998</v>
      </c>
      <c r="C6607" s="7">
        <v>1040</v>
      </c>
    </row>
    <row r="6608" spans="1:3" x14ac:dyDescent="0.3">
      <c r="A6608" s="1" t="str">
        <f>"90422614943"</f>
        <v>90422614943</v>
      </c>
      <c r="C6608" s="7">
        <v>1040</v>
      </c>
    </row>
    <row r="6609" spans="1:3" x14ac:dyDescent="0.3">
      <c r="A6609" s="1" t="str">
        <f>"90422614944"</f>
        <v>90422614944</v>
      </c>
      <c r="C6609" s="7">
        <v>1240</v>
      </c>
    </row>
    <row r="6610" spans="1:3" x14ac:dyDescent="0.3">
      <c r="A6610" s="1" t="str">
        <f>"90422722798"</f>
        <v>90422722798</v>
      </c>
      <c r="C6610" s="7">
        <v>1340</v>
      </c>
    </row>
    <row r="6611" spans="1:3" x14ac:dyDescent="0.3">
      <c r="A6611" s="1" t="str">
        <f>"90422822793"</f>
        <v>90422822793</v>
      </c>
      <c r="C6611" s="7">
        <v>1575</v>
      </c>
    </row>
    <row r="6612" spans="1:3" x14ac:dyDescent="0.3">
      <c r="A6612" s="1" t="str">
        <f>"90422824747"</f>
        <v>90422824747</v>
      </c>
      <c r="C6612" s="7">
        <v>3840</v>
      </c>
    </row>
    <row r="6613" spans="1:3" x14ac:dyDescent="0.3">
      <c r="A6613" s="1" t="str">
        <f>"90422922987"</f>
        <v>90422922987</v>
      </c>
      <c r="C6613" s="7">
        <v>2250</v>
      </c>
    </row>
    <row r="6614" spans="1:3" x14ac:dyDescent="0.3">
      <c r="A6614" s="1" t="str">
        <f>"90423024798"</f>
        <v>90423024798</v>
      </c>
      <c r="C6614" s="7">
        <v>890</v>
      </c>
    </row>
    <row r="6615" spans="1:3" x14ac:dyDescent="0.3">
      <c r="A6615" s="1" t="str">
        <f>"90423222743"</f>
        <v>90423222743</v>
      </c>
      <c r="C6615" s="7">
        <v>1130</v>
      </c>
    </row>
    <row r="6616" spans="1:3" x14ac:dyDescent="0.3">
      <c r="A6616" s="1" t="str">
        <f>"90423222744"</f>
        <v>90423222744</v>
      </c>
      <c r="C6616" s="7">
        <v>1240</v>
      </c>
    </row>
    <row r="6617" spans="1:3" x14ac:dyDescent="0.3">
      <c r="A6617" s="1" t="str">
        <f>"90423322787"</f>
        <v>90423322787</v>
      </c>
      <c r="C6617" s="7">
        <v>1290</v>
      </c>
    </row>
    <row r="6618" spans="1:3" x14ac:dyDescent="0.3">
      <c r="A6618" s="1" t="str">
        <f>"90423322798"</f>
        <v>90423322798</v>
      </c>
      <c r="C6618" s="7">
        <v>1290</v>
      </c>
    </row>
    <row r="6619" spans="1:3" x14ac:dyDescent="0.3">
      <c r="A6619" s="1" t="str">
        <f>"90423522987"</f>
        <v>90423522987</v>
      </c>
      <c r="C6619" s="7">
        <v>2500</v>
      </c>
    </row>
    <row r="6620" spans="1:3" x14ac:dyDescent="0.3">
      <c r="A6620" s="1" t="str">
        <f>"90423522998"</f>
        <v>90423522998</v>
      </c>
      <c r="C6620" s="7">
        <v>2500</v>
      </c>
    </row>
    <row r="6621" spans="1:3" x14ac:dyDescent="0.3">
      <c r="A6621" s="1" t="str">
        <f>"90423734742"</f>
        <v>90423734742</v>
      </c>
      <c r="C6621" s="7">
        <v>2670</v>
      </c>
    </row>
    <row r="6622" spans="1:3" x14ac:dyDescent="0.3">
      <c r="A6622" s="1" t="str">
        <f>"90423834747"</f>
        <v>90423834747</v>
      </c>
      <c r="C6622" s="7">
        <v>1720</v>
      </c>
    </row>
    <row r="6623" spans="1:3" x14ac:dyDescent="0.3">
      <c r="A6623" s="1" t="str">
        <f>"90423834760"</f>
        <v>90423834760</v>
      </c>
      <c r="C6623" s="7">
        <v>1510</v>
      </c>
    </row>
    <row r="6624" spans="1:3" x14ac:dyDescent="0.3">
      <c r="A6624" s="1" t="str">
        <f>"90423924742"</f>
        <v>90423924742</v>
      </c>
      <c r="C6624" s="7">
        <v>2145</v>
      </c>
    </row>
    <row r="6625" spans="1:3" x14ac:dyDescent="0.3">
      <c r="A6625" s="1" t="str">
        <f>"90424024747"</f>
        <v>90424024747</v>
      </c>
      <c r="C6625" s="7">
        <v>2855</v>
      </c>
    </row>
    <row r="6626" spans="1:3" x14ac:dyDescent="0.3">
      <c r="A6626" s="1" t="str">
        <f>"90424222749"</f>
        <v>90424222749</v>
      </c>
      <c r="C6626" s="7">
        <v>1440</v>
      </c>
    </row>
    <row r="6627" spans="1:3" x14ac:dyDescent="0.3">
      <c r="A6627" s="1" t="str">
        <f>"90424222787"</f>
        <v>90424222787</v>
      </c>
      <c r="C6627" s="7">
        <v>1340</v>
      </c>
    </row>
    <row r="6628" spans="1:3" x14ac:dyDescent="0.3">
      <c r="A6628" s="1" t="str">
        <f>"90424224791"</f>
        <v>90424224791</v>
      </c>
      <c r="C6628" s="7">
        <v>1340</v>
      </c>
    </row>
    <row r="6629" spans="1:3" x14ac:dyDescent="0.3">
      <c r="A6629" s="1" t="str">
        <f>"90424314787"</f>
        <v>90424314787</v>
      </c>
      <c r="C6629" s="7">
        <v>1800</v>
      </c>
    </row>
    <row r="6630" spans="1:3" x14ac:dyDescent="0.3">
      <c r="A6630" s="1" t="str">
        <f>"90424534742"</f>
        <v>90424534742</v>
      </c>
      <c r="C6630" s="7">
        <v>3085</v>
      </c>
    </row>
    <row r="6631" spans="1:3" x14ac:dyDescent="0.3">
      <c r="A6631" s="1" t="str">
        <f>"90424634798"</f>
        <v>90424634798</v>
      </c>
      <c r="C6631" s="7">
        <v>2525</v>
      </c>
    </row>
    <row r="6632" spans="1:3" x14ac:dyDescent="0.3">
      <c r="A6632" s="1" t="str">
        <f>"90424814743"</f>
        <v>90424814743</v>
      </c>
      <c r="C6632" s="7">
        <v>1040</v>
      </c>
    </row>
    <row r="6633" spans="1:3" x14ac:dyDescent="0.3">
      <c r="A6633" s="1" t="str">
        <f>"90424814744"</f>
        <v>90424814744</v>
      </c>
      <c r="C6633" s="7">
        <v>1140</v>
      </c>
    </row>
    <row r="6634" spans="1:3" x14ac:dyDescent="0.3">
      <c r="A6634" s="1" t="str">
        <f>"90424814747"</f>
        <v>90424814747</v>
      </c>
      <c r="C6634" s="7">
        <v>1340</v>
      </c>
    </row>
    <row r="6635" spans="1:3" x14ac:dyDescent="0.3">
      <c r="A6635" s="1" t="str">
        <f>"90424814798"</f>
        <v>90424814798</v>
      </c>
      <c r="C6635" s="7">
        <v>1040</v>
      </c>
    </row>
    <row r="6636" spans="1:3" x14ac:dyDescent="0.3">
      <c r="A6636" s="1" t="str">
        <f>"90424934737"</f>
        <v>90424934737</v>
      </c>
      <c r="C6636" s="7">
        <v>3540</v>
      </c>
    </row>
    <row r="6637" spans="1:3" x14ac:dyDescent="0.3">
      <c r="A6637" s="1" t="str">
        <f>"90424934742"</f>
        <v>90424934742</v>
      </c>
      <c r="C6637" s="7">
        <v>2520</v>
      </c>
    </row>
    <row r="6638" spans="1:3" x14ac:dyDescent="0.3">
      <c r="A6638" s="1" t="str">
        <f>"90425014791"</f>
        <v>90425014791</v>
      </c>
      <c r="C6638" s="7">
        <v>1340</v>
      </c>
    </row>
    <row r="6639" spans="1:3" x14ac:dyDescent="0.3">
      <c r="A6639" s="1" t="str">
        <f>"90425014798"</f>
        <v>90425014798</v>
      </c>
      <c r="C6639" s="7">
        <v>1240</v>
      </c>
    </row>
    <row r="6640" spans="1:3" x14ac:dyDescent="0.3">
      <c r="A6640" s="1" t="str">
        <f>"90425122798"</f>
        <v>90425122798</v>
      </c>
      <c r="C6640" s="7">
        <v>1440</v>
      </c>
    </row>
    <row r="6641" spans="1:3" x14ac:dyDescent="0.3">
      <c r="A6641" s="1" t="str">
        <f>"90425322705"</f>
        <v>90425322705</v>
      </c>
      <c r="C6641" s="7">
        <v>2695</v>
      </c>
    </row>
    <row r="6642" spans="1:3" x14ac:dyDescent="0.3">
      <c r="A6642" s="1" t="str">
        <f>"90425322760"</f>
        <v>90425322760</v>
      </c>
      <c r="C6642" s="7">
        <v>1600</v>
      </c>
    </row>
    <row r="6643" spans="1:3" x14ac:dyDescent="0.3">
      <c r="A6643" s="1" t="str">
        <f>"90425322798"</f>
        <v>90425322798</v>
      </c>
      <c r="C6643" s="7">
        <v>1600</v>
      </c>
    </row>
    <row r="6644" spans="1:3" x14ac:dyDescent="0.3">
      <c r="A6644" s="1" t="str">
        <f>"90425414749"</f>
        <v>90425414749</v>
      </c>
      <c r="C6644" s="7">
        <v>1540</v>
      </c>
    </row>
    <row r="6645" spans="1:3" x14ac:dyDescent="0.3">
      <c r="A6645" s="1" t="str">
        <f>"90425414798"</f>
        <v>90425414798</v>
      </c>
      <c r="C6645" s="7">
        <v>1440</v>
      </c>
    </row>
    <row r="6646" spans="1:3" x14ac:dyDescent="0.3">
      <c r="A6646" s="1" t="str">
        <f>"90425524737"</f>
        <v>90425524737</v>
      </c>
      <c r="C6646" s="7">
        <v>2070</v>
      </c>
    </row>
    <row r="6647" spans="1:3" x14ac:dyDescent="0.3">
      <c r="A6647" s="1" t="str">
        <f>"90425524742"</f>
        <v>90425524742</v>
      </c>
      <c r="C6647" s="7">
        <v>2070</v>
      </c>
    </row>
    <row r="6648" spans="1:3" x14ac:dyDescent="0.3">
      <c r="A6648" s="1" t="str">
        <f>"90425622998"</f>
        <v>90425622998</v>
      </c>
      <c r="C6648" s="7">
        <v>2400</v>
      </c>
    </row>
    <row r="6649" spans="1:3" x14ac:dyDescent="0.3">
      <c r="A6649" s="1" t="str">
        <f>"90425722749"</f>
        <v>90425722749</v>
      </c>
      <c r="C6649" s="7">
        <v>1420</v>
      </c>
    </row>
    <row r="6650" spans="1:3" x14ac:dyDescent="0.3">
      <c r="A6650" s="1" t="str">
        <f>"90425814787"</f>
        <v>90425814787</v>
      </c>
      <c r="C6650" s="7">
        <v>2450</v>
      </c>
    </row>
    <row r="6651" spans="1:3" x14ac:dyDescent="0.3">
      <c r="A6651" s="1" t="str">
        <f>"90426224947"</f>
        <v>90426224947</v>
      </c>
      <c r="C6651" s="7">
        <v>6600</v>
      </c>
    </row>
    <row r="6652" spans="1:3" x14ac:dyDescent="0.3">
      <c r="A6652" s="1" t="str">
        <f>"90426322730"</f>
        <v>90426322730</v>
      </c>
      <c r="C6652" s="7">
        <v>1790</v>
      </c>
    </row>
    <row r="6653" spans="1:3" x14ac:dyDescent="0.3">
      <c r="A6653" s="1" t="str">
        <f>"90426322749"</f>
        <v>90426322749</v>
      </c>
      <c r="C6653" s="7">
        <v>1990</v>
      </c>
    </row>
    <row r="6654" spans="1:3" x14ac:dyDescent="0.3">
      <c r="A6654" s="1" t="str">
        <f>"90426322760"</f>
        <v>90426322760</v>
      </c>
      <c r="C6654" s="7">
        <v>2140</v>
      </c>
    </row>
    <row r="6655" spans="1:3" x14ac:dyDescent="0.3">
      <c r="A6655" s="1" t="str">
        <f>"90426414787"</f>
        <v>90426414787</v>
      </c>
      <c r="C6655" s="7">
        <v>1990</v>
      </c>
    </row>
    <row r="6656" spans="1:3" x14ac:dyDescent="0.3">
      <c r="A6656" s="1" t="str">
        <f>"90426614743"</f>
        <v>90426614743</v>
      </c>
      <c r="C6656" s="7">
        <v>1650</v>
      </c>
    </row>
    <row r="6657" spans="1:3" x14ac:dyDescent="0.3">
      <c r="A6657" s="1" t="str">
        <f>"90426715787"</f>
        <v>90426715787</v>
      </c>
      <c r="C6657" s="7">
        <v>2245</v>
      </c>
    </row>
    <row r="6658" spans="1:3" x14ac:dyDescent="0.3">
      <c r="A6658" s="1" t="str">
        <f>"90426722749"</f>
        <v>90426722749</v>
      </c>
      <c r="C6658" s="7">
        <v>2240</v>
      </c>
    </row>
    <row r="6659" spans="1:3" x14ac:dyDescent="0.3">
      <c r="A6659" s="1" t="str">
        <f>"90427622747"</f>
        <v>90427622747</v>
      </c>
      <c r="C6659" s="7">
        <v>1640</v>
      </c>
    </row>
    <row r="6660" spans="1:3" x14ac:dyDescent="0.3">
      <c r="A6660" s="1" t="str">
        <f>"90427622749"</f>
        <v>90427622749</v>
      </c>
      <c r="C6660" s="7">
        <v>1340</v>
      </c>
    </row>
    <row r="6661" spans="1:3" x14ac:dyDescent="0.3">
      <c r="A6661" s="1" t="str">
        <f>"90427815798"</f>
        <v>90427815798</v>
      </c>
      <c r="C6661" s="7">
        <v>3290</v>
      </c>
    </row>
    <row r="6662" spans="1:3" x14ac:dyDescent="0.3">
      <c r="A6662" s="1" t="str">
        <f>"90430222730"</f>
        <v>90430222730</v>
      </c>
      <c r="C6662" s="7">
        <v>775</v>
      </c>
    </row>
    <row r="6663" spans="1:3" x14ac:dyDescent="0.3">
      <c r="A6663" s="1" t="str">
        <f>"90430222747"</f>
        <v>90430222747</v>
      </c>
      <c r="C6663" s="7">
        <v>630</v>
      </c>
    </row>
    <row r="6664" spans="1:3" x14ac:dyDescent="0.3">
      <c r="A6664" s="1" t="str">
        <f>"90430522743"</f>
        <v>90430522743</v>
      </c>
      <c r="C6664" s="7">
        <v>1040</v>
      </c>
    </row>
    <row r="6665" spans="1:3" x14ac:dyDescent="0.3">
      <c r="A6665" s="1" t="str">
        <f>"90430522760"</f>
        <v>90430522760</v>
      </c>
      <c r="C6665" s="7">
        <v>820</v>
      </c>
    </row>
    <row r="6666" spans="1:3" x14ac:dyDescent="0.3">
      <c r="A6666" s="1" t="str">
        <f>"90430522792"</f>
        <v>90430522792</v>
      </c>
      <c r="C6666" s="7">
        <v>795</v>
      </c>
    </row>
    <row r="6667" spans="1:3" x14ac:dyDescent="0.3">
      <c r="A6667" s="1" t="str">
        <f>"90430522793"</f>
        <v>90430522793</v>
      </c>
      <c r="C6667" s="7">
        <v>795</v>
      </c>
    </row>
    <row r="6668" spans="1:3" x14ac:dyDescent="0.3">
      <c r="A6668" s="1" t="str">
        <f>"90430522795"</f>
        <v>90430522795</v>
      </c>
      <c r="C6668" s="7">
        <v>795</v>
      </c>
    </row>
    <row r="6669" spans="1:3" x14ac:dyDescent="0.3">
      <c r="A6669" s="1" t="str">
        <f>"90430822760"</f>
        <v>90430822760</v>
      </c>
      <c r="C6669" s="7">
        <v>830</v>
      </c>
    </row>
    <row r="6670" spans="1:3" x14ac:dyDescent="0.3">
      <c r="A6670" s="1" t="str">
        <f>"90430822783"</f>
        <v>90430822783</v>
      </c>
      <c r="C6670" s="7">
        <v>875</v>
      </c>
    </row>
    <row r="6671" spans="1:3" x14ac:dyDescent="0.3">
      <c r="A6671" s="1" t="str">
        <f>"90430822798"</f>
        <v>90430822798</v>
      </c>
      <c r="C6671" s="7">
        <v>1165</v>
      </c>
    </row>
    <row r="6672" spans="1:3" x14ac:dyDescent="0.3">
      <c r="A6672" s="1" t="str">
        <f>"90431022722"</f>
        <v>90431022722</v>
      </c>
      <c r="C6672" s="7">
        <v>1200</v>
      </c>
    </row>
    <row r="6673" spans="1:3" x14ac:dyDescent="0.3">
      <c r="A6673" s="1" t="str">
        <f>"90431022730"</f>
        <v>90431022730</v>
      </c>
      <c r="C6673" s="7">
        <v>1100</v>
      </c>
    </row>
    <row r="6674" spans="1:3" x14ac:dyDescent="0.3">
      <c r="A6674" s="1" t="str">
        <f>"90431022743"</f>
        <v>90431022743</v>
      </c>
      <c r="C6674" s="7">
        <v>1200</v>
      </c>
    </row>
    <row r="6675" spans="1:3" x14ac:dyDescent="0.3">
      <c r="A6675" s="1" t="str">
        <f>"90431022760"</f>
        <v>90431022760</v>
      </c>
      <c r="C6675" s="7">
        <v>1100</v>
      </c>
    </row>
    <row r="6676" spans="1:3" x14ac:dyDescent="0.3">
      <c r="A6676" s="1" t="str">
        <f>"90431022765"</f>
        <v>90431022765</v>
      </c>
      <c r="C6676" s="7">
        <v>1100</v>
      </c>
    </row>
    <row r="6677" spans="1:3" x14ac:dyDescent="0.3">
      <c r="A6677" s="1" t="str">
        <f>"90431222730"</f>
        <v>90431222730</v>
      </c>
      <c r="C6677" s="7">
        <v>1090</v>
      </c>
    </row>
    <row r="6678" spans="1:3" x14ac:dyDescent="0.3">
      <c r="A6678" s="1" t="str">
        <f>"90431222747"</f>
        <v>90431222747</v>
      </c>
      <c r="C6678" s="7">
        <v>1090</v>
      </c>
    </row>
    <row r="6679" spans="1:3" x14ac:dyDescent="0.3">
      <c r="A6679" s="1" t="str">
        <f>"90431222760"</f>
        <v>90431222760</v>
      </c>
      <c r="C6679" s="7">
        <v>1035</v>
      </c>
    </row>
    <row r="6680" spans="1:3" x14ac:dyDescent="0.3">
      <c r="A6680" s="1" t="str">
        <f>"90431522760"</f>
        <v>90431522760</v>
      </c>
      <c r="C6680" s="7">
        <v>1785</v>
      </c>
    </row>
    <row r="6681" spans="1:3" x14ac:dyDescent="0.3">
      <c r="A6681" s="1" t="str">
        <f>"90431724760"</f>
        <v>90431724760</v>
      </c>
      <c r="C6681" s="7">
        <v>2525</v>
      </c>
    </row>
    <row r="6682" spans="1:3" x14ac:dyDescent="0.3">
      <c r="A6682" s="1" t="str">
        <f>"90432430115"</f>
        <v>90432430115</v>
      </c>
      <c r="C6682" s="7">
        <v>1585</v>
      </c>
    </row>
    <row r="6683" spans="1:3" x14ac:dyDescent="0.3">
      <c r="A6683" s="1" t="str">
        <f>"90432524749"</f>
        <v>90432524749</v>
      </c>
      <c r="C6683" s="7">
        <v>2330</v>
      </c>
    </row>
    <row r="6684" spans="1:3" x14ac:dyDescent="0.3">
      <c r="A6684" s="1" t="str">
        <f>"90440122722"</f>
        <v>90440122722</v>
      </c>
      <c r="C6684" s="7">
        <v>1470</v>
      </c>
    </row>
    <row r="6685" spans="1:3" x14ac:dyDescent="0.3">
      <c r="A6685" s="1" t="str">
        <f>"90440122760"</f>
        <v>90440122760</v>
      </c>
      <c r="C6685" s="7">
        <v>1300</v>
      </c>
    </row>
    <row r="6686" spans="1:3" x14ac:dyDescent="0.3">
      <c r="A6686" s="1" t="str">
        <f>"90440222822"</f>
        <v>90440222822</v>
      </c>
      <c r="C6686" s="7">
        <v>3175</v>
      </c>
    </row>
    <row r="6687" spans="1:3" x14ac:dyDescent="0.3">
      <c r="A6687" s="1" t="str">
        <f>"90440422722"</f>
        <v>90440422722</v>
      </c>
      <c r="C6687" s="7">
        <v>1675</v>
      </c>
    </row>
    <row r="6688" spans="1:3" x14ac:dyDescent="0.3">
      <c r="A6688" s="1" t="str">
        <f>"90440622722"</f>
        <v>90440622722</v>
      </c>
      <c r="C6688" s="7">
        <v>1365</v>
      </c>
    </row>
    <row r="6689" spans="1:3" x14ac:dyDescent="0.3">
      <c r="A6689" s="1" t="str">
        <f>"90440622744"</f>
        <v>90440622744</v>
      </c>
      <c r="C6689" s="7">
        <v>1155</v>
      </c>
    </row>
    <row r="6690" spans="1:3" x14ac:dyDescent="0.3">
      <c r="A6690" s="1" t="str">
        <f>"90440722722"</f>
        <v>90440722722</v>
      </c>
      <c r="C6690" s="7">
        <v>1300</v>
      </c>
    </row>
    <row r="6691" spans="1:3" x14ac:dyDescent="0.3">
      <c r="A6691" s="1" t="str">
        <f>"90440722743"</f>
        <v>90440722743</v>
      </c>
      <c r="C6691" s="7">
        <v>895</v>
      </c>
    </row>
    <row r="6692" spans="1:3" x14ac:dyDescent="0.3">
      <c r="A6692" s="1" t="str">
        <f>"90440722744"</f>
        <v>90440722744</v>
      </c>
      <c r="C6692" s="7">
        <v>1195</v>
      </c>
    </row>
    <row r="6693" spans="1:3" x14ac:dyDescent="0.3">
      <c r="A6693" s="1" t="str">
        <f>"90441022760"</f>
        <v>90441022760</v>
      </c>
      <c r="C6693" s="7">
        <v>1730</v>
      </c>
    </row>
    <row r="6694" spans="1:3" x14ac:dyDescent="0.3">
      <c r="A6694" s="1" t="str">
        <f>"90441322722"</f>
        <v>90441322722</v>
      </c>
      <c r="C6694" s="7">
        <v>1345</v>
      </c>
    </row>
    <row r="6695" spans="1:3" x14ac:dyDescent="0.3">
      <c r="A6695" s="1" t="str">
        <f>"90441522822"</f>
        <v>90441522822</v>
      </c>
      <c r="C6695" s="7">
        <v>3205</v>
      </c>
    </row>
    <row r="6696" spans="1:3" x14ac:dyDescent="0.3">
      <c r="A6696" s="1" t="str">
        <f>"90441622705"</f>
        <v>90441622705</v>
      </c>
      <c r="C6696" s="7">
        <v>1350</v>
      </c>
    </row>
    <row r="6697" spans="1:3" x14ac:dyDescent="0.3">
      <c r="A6697" s="1" t="str">
        <f>"90441622730"</f>
        <v>90441622730</v>
      </c>
      <c r="C6697" s="7">
        <v>1350</v>
      </c>
    </row>
    <row r="6698" spans="1:3" x14ac:dyDescent="0.3">
      <c r="A6698" s="1" t="str">
        <f>"90441622747"</f>
        <v>90441622747</v>
      </c>
      <c r="C6698" s="7">
        <v>1490</v>
      </c>
    </row>
    <row r="6699" spans="1:3" x14ac:dyDescent="0.3">
      <c r="A6699" s="1" t="str">
        <f>"90442222730"</f>
        <v>90442222730</v>
      </c>
      <c r="C6699" s="7">
        <v>1035</v>
      </c>
    </row>
    <row r="6700" spans="1:3" x14ac:dyDescent="0.3">
      <c r="A6700" s="1" t="str">
        <f>"90442222798"</f>
        <v>90442222798</v>
      </c>
      <c r="C6700" s="7">
        <v>1035</v>
      </c>
    </row>
    <row r="6701" spans="1:3" x14ac:dyDescent="0.3">
      <c r="A6701" s="1" t="str">
        <f>"90442422730"</f>
        <v>90442422730</v>
      </c>
      <c r="C6701" s="7">
        <v>1290</v>
      </c>
    </row>
    <row r="6702" spans="1:3" x14ac:dyDescent="0.3">
      <c r="A6702" s="1" t="str">
        <f>"90442422798"</f>
        <v>90442422798</v>
      </c>
      <c r="C6702" s="7">
        <v>1290</v>
      </c>
    </row>
    <row r="6703" spans="1:3" x14ac:dyDescent="0.3">
      <c r="A6703" s="1" t="str">
        <f>"90442614722"</f>
        <v>90442614722</v>
      </c>
      <c r="C6703" s="7">
        <v>1335</v>
      </c>
    </row>
    <row r="6704" spans="1:3" x14ac:dyDescent="0.3">
      <c r="A6704" s="1" t="str">
        <f>"90442622743"</f>
        <v>90442622743</v>
      </c>
      <c r="C6704" s="7">
        <v>1090</v>
      </c>
    </row>
    <row r="6705" spans="1:3" x14ac:dyDescent="0.3">
      <c r="A6705" s="1" t="str">
        <f>"90442822743"</f>
        <v>90442822743</v>
      </c>
      <c r="C6705" s="7">
        <v>980</v>
      </c>
    </row>
    <row r="6706" spans="1:3" x14ac:dyDescent="0.3">
      <c r="A6706" s="1" t="str">
        <f>"90442822744"</f>
        <v>90442822744</v>
      </c>
      <c r="C6706" s="7">
        <v>1155</v>
      </c>
    </row>
    <row r="6707" spans="1:3" x14ac:dyDescent="0.3">
      <c r="A6707" s="1" t="str">
        <f>"90442822793"</f>
        <v>90442822793</v>
      </c>
      <c r="C6707" s="7">
        <v>1050</v>
      </c>
    </row>
    <row r="6708" spans="1:3" x14ac:dyDescent="0.3">
      <c r="A6708" s="1" t="str">
        <f>"90443022822"</f>
        <v>90443022822</v>
      </c>
      <c r="C6708" s="7">
        <v>1365</v>
      </c>
    </row>
    <row r="6709" spans="1:3" x14ac:dyDescent="0.3">
      <c r="A6709" s="1" t="str">
        <f>"90443122722"</f>
        <v>90443122722</v>
      </c>
      <c r="C6709" s="7">
        <v>1560</v>
      </c>
    </row>
    <row r="6710" spans="1:3" x14ac:dyDescent="0.3">
      <c r="A6710" s="1" t="str">
        <f>"90443122744"</f>
        <v>90443122744</v>
      </c>
      <c r="C6710" s="7">
        <v>1390</v>
      </c>
    </row>
    <row r="6711" spans="1:3" x14ac:dyDescent="0.3">
      <c r="A6711" s="1" t="str">
        <f>"90443222760"</f>
        <v>90443222760</v>
      </c>
      <c r="C6711" s="7">
        <v>1485</v>
      </c>
    </row>
    <row r="6712" spans="1:3" x14ac:dyDescent="0.3">
      <c r="A6712" s="1" t="str">
        <f>"90443222795"</f>
        <v>90443222795</v>
      </c>
      <c r="C6712" s="7">
        <v>1375</v>
      </c>
    </row>
    <row r="6713" spans="1:3" x14ac:dyDescent="0.3">
      <c r="A6713" s="1" t="str">
        <f>"90443322998"</f>
        <v>90443322998</v>
      </c>
      <c r="C6713" s="7">
        <v>2045</v>
      </c>
    </row>
    <row r="6714" spans="1:3" x14ac:dyDescent="0.3">
      <c r="A6714" s="1" t="str">
        <f>"90443422722"</f>
        <v>90443422722</v>
      </c>
      <c r="C6714" s="7">
        <v>1405</v>
      </c>
    </row>
    <row r="6715" spans="1:3" x14ac:dyDescent="0.3">
      <c r="A6715" s="1" t="str">
        <f>"90443422744"</f>
        <v>90443422744</v>
      </c>
      <c r="C6715" s="7">
        <v>1435</v>
      </c>
    </row>
    <row r="6716" spans="1:3" x14ac:dyDescent="0.3">
      <c r="A6716" s="1" t="str">
        <f>"90443714322"</f>
        <v>90443714322</v>
      </c>
      <c r="C6716" s="7">
        <v>1540</v>
      </c>
    </row>
    <row r="6717" spans="1:3" x14ac:dyDescent="0.3">
      <c r="A6717" s="1" t="str">
        <f>"90443722722"</f>
        <v>90443722722</v>
      </c>
      <c r="C6717" s="7">
        <v>1140</v>
      </c>
    </row>
    <row r="6718" spans="1:3" x14ac:dyDescent="0.3">
      <c r="A6718" s="1" t="str">
        <f>"90443722754"</f>
        <v>90443722754</v>
      </c>
      <c r="C6718" s="7">
        <v>1040</v>
      </c>
    </row>
    <row r="6719" spans="1:3" x14ac:dyDescent="0.3">
      <c r="A6719" s="1" t="str">
        <f>"90443722791"</f>
        <v>90443722791</v>
      </c>
      <c r="C6719" s="7">
        <v>1240</v>
      </c>
    </row>
    <row r="6720" spans="1:3" x14ac:dyDescent="0.3">
      <c r="A6720" s="1" t="str">
        <f>"90444122922"</f>
        <v>90444122922</v>
      </c>
      <c r="C6720" s="7">
        <v>1390</v>
      </c>
    </row>
    <row r="6721" spans="1:3" x14ac:dyDescent="0.3">
      <c r="A6721" s="1" t="str">
        <f>"90444522798"</f>
        <v>90444522798</v>
      </c>
      <c r="C6721" s="7">
        <v>1240</v>
      </c>
    </row>
    <row r="6722" spans="1:3" x14ac:dyDescent="0.3">
      <c r="A6722" s="1" t="str">
        <f>"90444622760"</f>
        <v>90444622760</v>
      </c>
      <c r="C6722" s="7">
        <v>1300</v>
      </c>
    </row>
    <row r="6723" spans="1:3" x14ac:dyDescent="0.3">
      <c r="A6723" s="1" t="str">
        <f>"90444622783"</f>
        <v>90444622783</v>
      </c>
      <c r="C6723" s="7">
        <v>1300</v>
      </c>
    </row>
    <row r="6724" spans="1:3" x14ac:dyDescent="0.3">
      <c r="A6724" s="1" t="str">
        <f>"90444722793"</f>
        <v>90444722793</v>
      </c>
      <c r="C6724" s="7">
        <v>2055</v>
      </c>
    </row>
    <row r="6725" spans="1:3" x14ac:dyDescent="0.3">
      <c r="A6725" s="1" t="str">
        <f>"90444822760"</f>
        <v>90444822760</v>
      </c>
      <c r="C6725" s="7">
        <v>1690</v>
      </c>
    </row>
    <row r="6726" spans="1:3" x14ac:dyDescent="0.3">
      <c r="A6726" s="1" t="str">
        <f>"90444922760"</f>
        <v>90444922760</v>
      </c>
      <c r="C6726" s="7">
        <v>2245</v>
      </c>
    </row>
    <row r="6727" spans="1:3" x14ac:dyDescent="0.3">
      <c r="A6727" s="1" t="str">
        <f>"90444934747"</f>
        <v>90444934747</v>
      </c>
      <c r="C6727" s="7">
        <v>2935</v>
      </c>
    </row>
    <row r="6728" spans="1:3" x14ac:dyDescent="0.3">
      <c r="A6728" s="1" t="str">
        <f>"90444934760"</f>
        <v>90444934760</v>
      </c>
      <c r="C6728" s="7">
        <v>2910</v>
      </c>
    </row>
    <row r="6729" spans="1:3" x14ac:dyDescent="0.3">
      <c r="A6729" s="1" t="str">
        <f>"90446722747"</f>
        <v>90446722747</v>
      </c>
      <c r="C6729" s="7">
        <v>2040</v>
      </c>
    </row>
    <row r="6730" spans="1:3" x14ac:dyDescent="0.3">
      <c r="A6730" s="1" t="str">
        <f>"90446722798"</f>
        <v>90446722798</v>
      </c>
      <c r="C6730" s="7">
        <v>1040</v>
      </c>
    </row>
    <row r="6731" spans="1:3" x14ac:dyDescent="0.3">
      <c r="A6731" s="1" t="str">
        <f>"90450222944"</f>
        <v>90450222944</v>
      </c>
      <c r="C6731" s="7">
        <v>2130</v>
      </c>
    </row>
    <row r="6732" spans="1:3" x14ac:dyDescent="0.3">
      <c r="A6732" s="1" t="str">
        <f>"90450322930"</f>
        <v>90450322930</v>
      </c>
      <c r="C6732" s="7">
        <v>2480</v>
      </c>
    </row>
    <row r="6733" spans="1:3" x14ac:dyDescent="0.3">
      <c r="A6733" s="1" t="str">
        <f>"90450922930"</f>
        <v>90450922930</v>
      </c>
      <c r="C6733" s="7">
        <v>2200</v>
      </c>
    </row>
    <row r="6734" spans="1:3" x14ac:dyDescent="0.3">
      <c r="A6734" s="1" t="str">
        <f>"90460014787"</f>
        <v>90460014787</v>
      </c>
      <c r="C6734" s="7">
        <v>2645</v>
      </c>
    </row>
    <row r="6735" spans="1:3" x14ac:dyDescent="0.3">
      <c r="A6735" s="1" t="str">
        <f>"90460322949"</f>
        <v>90460322949</v>
      </c>
      <c r="C6735" s="7">
        <v>2540</v>
      </c>
    </row>
    <row r="6736" spans="1:3" x14ac:dyDescent="0.3">
      <c r="A6736" s="1" t="str">
        <f>"90461214944"</f>
        <v>90461214944</v>
      </c>
      <c r="C6736" s="7">
        <v>1340</v>
      </c>
    </row>
    <row r="6737" spans="1:3" x14ac:dyDescent="0.3">
      <c r="A6737" s="1" t="str">
        <f>"90461214987"</f>
        <v>90461214987</v>
      </c>
      <c r="C6737" s="7">
        <v>1200</v>
      </c>
    </row>
    <row r="6738" spans="1:3" x14ac:dyDescent="0.3">
      <c r="A6738" s="1" t="str">
        <f>"90461214998"</f>
        <v>90461214998</v>
      </c>
      <c r="C6738" s="7">
        <v>1200</v>
      </c>
    </row>
    <row r="6739" spans="1:3" x14ac:dyDescent="0.3">
      <c r="A6739" s="1" t="str">
        <f>"90461422125"</f>
        <v>90461422125</v>
      </c>
      <c r="C6739" s="7">
        <v>3225</v>
      </c>
    </row>
    <row r="6740" spans="1:3" x14ac:dyDescent="0.3">
      <c r="A6740" s="1" t="str">
        <f>"90461422625"</f>
        <v>90461422625</v>
      </c>
      <c r="C6740" s="7">
        <v>3250</v>
      </c>
    </row>
    <row r="6741" spans="1:3" x14ac:dyDescent="0.3">
      <c r="A6741" s="1" t="str">
        <f>"90461614787"</f>
        <v>90461614787</v>
      </c>
      <c r="C6741" s="7">
        <v>935</v>
      </c>
    </row>
    <row r="6742" spans="1:3" x14ac:dyDescent="0.3">
      <c r="A6742" s="1" t="str">
        <f>"90461614798"</f>
        <v>90461614798</v>
      </c>
      <c r="C6742" s="7">
        <v>1040</v>
      </c>
    </row>
    <row r="6743" spans="1:3" x14ac:dyDescent="0.3">
      <c r="A6743" s="1" t="str">
        <f>"90461614987"</f>
        <v>90461614987</v>
      </c>
      <c r="C6743" s="7">
        <v>1200</v>
      </c>
    </row>
    <row r="6744" spans="1:3" x14ac:dyDescent="0.3">
      <c r="A6744" s="1" t="str">
        <f>"90461714349"</f>
        <v>90461714349</v>
      </c>
      <c r="C6744" s="7">
        <v>625</v>
      </c>
    </row>
    <row r="6745" spans="1:3" x14ac:dyDescent="0.3">
      <c r="A6745" s="1" t="str">
        <f>"90461914949"</f>
        <v>90461914949</v>
      </c>
      <c r="C6745" s="7">
        <v>1390</v>
      </c>
    </row>
    <row r="6746" spans="1:3" x14ac:dyDescent="0.3">
      <c r="A6746" s="1" t="str">
        <f>"90461922798"</f>
        <v>90461922798</v>
      </c>
      <c r="C6746" s="7">
        <v>1300</v>
      </c>
    </row>
    <row r="6747" spans="1:3" x14ac:dyDescent="0.3">
      <c r="A6747" s="1" t="str">
        <f>"90462014743"</f>
        <v>90462014743</v>
      </c>
      <c r="C6747" s="7">
        <v>1010</v>
      </c>
    </row>
    <row r="6748" spans="1:3" x14ac:dyDescent="0.3">
      <c r="A6748" s="1" t="str">
        <f>"90462014744"</f>
        <v>90462014744</v>
      </c>
      <c r="C6748" s="7">
        <v>1210</v>
      </c>
    </row>
    <row r="6749" spans="1:3" x14ac:dyDescent="0.3">
      <c r="A6749" s="1" t="str">
        <f>"90462014749"</f>
        <v>90462014749</v>
      </c>
      <c r="C6749" s="7">
        <v>1200</v>
      </c>
    </row>
    <row r="6750" spans="1:3" x14ac:dyDescent="0.3">
      <c r="A6750" s="1" t="str">
        <f>"90462014793"</f>
        <v>90462014793</v>
      </c>
      <c r="C6750" s="7">
        <v>1110</v>
      </c>
    </row>
    <row r="6751" spans="1:3" x14ac:dyDescent="0.3">
      <c r="A6751" s="1" t="str">
        <f>"90462122998"</f>
        <v>90462122998</v>
      </c>
      <c r="C6751" s="7">
        <v>1585</v>
      </c>
    </row>
    <row r="6752" spans="1:3" x14ac:dyDescent="0.3">
      <c r="A6752" s="1" t="str">
        <f>"90462314949"</f>
        <v>90462314949</v>
      </c>
      <c r="C6752" s="7">
        <v>1350</v>
      </c>
    </row>
    <row r="6753" spans="1:3" x14ac:dyDescent="0.3">
      <c r="A6753" s="1" t="str">
        <f>"90462814744"</f>
        <v>90462814744</v>
      </c>
      <c r="C6753" s="7">
        <v>1155</v>
      </c>
    </row>
    <row r="6754" spans="1:3" x14ac:dyDescent="0.3">
      <c r="A6754" s="1" t="str">
        <f>"90462814944"</f>
        <v>90462814944</v>
      </c>
      <c r="C6754" s="7">
        <v>1300</v>
      </c>
    </row>
    <row r="6755" spans="1:3" x14ac:dyDescent="0.3">
      <c r="A6755" s="1" t="str">
        <f>"90462814998"</f>
        <v>90462814998</v>
      </c>
      <c r="C6755" s="7">
        <v>1200</v>
      </c>
    </row>
    <row r="6756" spans="1:3" x14ac:dyDescent="0.3">
      <c r="A6756" s="1" t="str">
        <f>"90462914991"</f>
        <v>90462914991</v>
      </c>
      <c r="C6756" s="7">
        <v>1510</v>
      </c>
    </row>
    <row r="6757" spans="1:3" x14ac:dyDescent="0.3">
      <c r="A6757" s="1" t="str">
        <f>"90462914998"</f>
        <v>90462914998</v>
      </c>
      <c r="C6757" s="7">
        <v>1615</v>
      </c>
    </row>
    <row r="6758" spans="1:3" x14ac:dyDescent="0.3">
      <c r="A6758" s="1" t="str">
        <f>"90463214930"</f>
        <v>90463214930</v>
      </c>
      <c r="C6758" s="7">
        <v>2510</v>
      </c>
    </row>
    <row r="6759" spans="1:3" x14ac:dyDescent="0.3">
      <c r="A6759" s="1" t="str">
        <f>"90463214944"</f>
        <v>90463214944</v>
      </c>
      <c r="C6759" s="7">
        <v>2190</v>
      </c>
    </row>
    <row r="6760" spans="1:3" x14ac:dyDescent="0.3">
      <c r="A6760" s="1" t="str">
        <f>"90463314943"</f>
        <v>90463314943</v>
      </c>
      <c r="C6760" s="7">
        <v>1000</v>
      </c>
    </row>
    <row r="6761" spans="1:3" x14ac:dyDescent="0.3">
      <c r="A6761" s="1" t="str">
        <f>"90463314949"</f>
        <v>90463314949</v>
      </c>
      <c r="C6761" s="7">
        <v>1200</v>
      </c>
    </row>
    <row r="6762" spans="1:3" x14ac:dyDescent="0.3">
      <c r="A6762" s="1" t="str">
        <f>"90463314987"</f>
        <v>90463314987</v>
      </c>
      <c r="C6762" s="7">
        <v>1000</v>
      </c>
    </row>
    <row r="6763" spans="1:3" x14ac:dyDescent="0.3">
      <c r="A6763" s="1" t="str">
        <f>"90463514987"</f>
        <v>90463514987</v>
      </c>
      <c r="C6763" s="7">
        <v>2610</v>
      </c>
    </row>
    <row r="6764" spans="1:3" x14ac:dyDescent="0.3">
      <c r="A6764" s="1" t="str">
        <f>"90463722949"</f>
        <v>90463722949</v>
      </c>
      <c r="C6764" s="7">
        <v>2740</v>
      </c>
    </row>
    <row r="6765" spans="1:3" x14ac:dyDescent="0.3">
      <c r="A6765" s="1" t="str">
        <f>"90463722998"</f>
        <v>90463722998</v>
      </c>
      <c r="C6765" s="7">
        <v>1640</v>
      </c>
    </row>
    <row r="6766" spans="1:3" x14ac:dyDescent="0.3">
      <c r="A6766" s="1" t="str">
        <f>"90463914944"</f>
        <v>90463914944</v>
      </c>
      <c r="C6766" s="7">
        <v>1340</v>
      </c>
    </row>
    <row r="6767" spans="1:3" x14ac:dyDescent="0.3">
      <c r="A6767" s="1" t="str">
        <f>"90463914949"</f>
        <v>90463914949</v>
      </c>
      <c r="C6767" s="7">
        <v>1340</v>
      </c>
    </row>
    <row r="6768" spans="1:3" x14ac:dyDescent="0.3">
      <c r="A6768" s="1" t="str">
        <f>"90463914993"</f>
        <v>90463914993</v>
      </c>
      <c r="C6768" s="7">
        <v>1200</v>
      </c>
    </row>
    <row r="6769" spans="1:3" x14ac:dyDescent="0.3">
      <c r="A6769" s="1" t="str">
        <f>"90463914998"</f>
        <v>90463914998</v>
      </c>
      <c r="C6769" s="7">
        <v>1140</v>
      </c>
    </row>
    <row r="6770" spans="1:3" x14ac:dyDescent="0.3">
      <c r="A6770" s="1" t="str">
        <f>"90464014944"</f>
        <v>90464014944</v>
      </c>
      <c r="C6770" s="7">
        <v>2350</v>
      </c>
    </row>
    <row r="6771" spans="1:3" x14ac:dyDescent="0.3">
      <c r="A6771" s="1" t="str">
        <f>"90464014987"</f>
        <v>90464014987</v>
      </c>
      <c r="C6771" s="7">
        <v>2405</v>
      </c>
    </row>
    <row r="6772" spans="1:3" x14ac:dyDescent="0.3">
      <c r="A6772" s="1" t="str">
        <f>"90464022949"</f>
        <v>90464022949</v>
      </c>
      <c r="C6772" s="7">
        <v>2390</v>
      </c>
    </row>
    <row r="6773" spans="1:3" x14ac:dyDescent="0.3">
      <c r="A6773" s="1" t="str">
        <f>"90464122987"</f>
        <v>90464122987</v>
      </c>
      <c r="C6773" s="7">
        <v>1820</v>
      </c>
    </row>
    <row r="6774" spans="1:3" x14ac:dyDescent="0.3">
      <c r="A6774" s="1" t="str">
        <f>"90464122998"</f>
        <v>90464122998</v>
      </c>
      <c r="C6774" s="7">
        <v>1950</v>
      </c>
    </row>
    <row r="6775" spans="1:3" x14ac:dyDescent="0.3">
      <c r="A6775" s="1" t="str">
        <f>"90464214749"</f>
        <v>90464214749</v>
      </c>
      <c r="C6775" s="7">
        <v>2240</v>
      </c>
    </row>
    <row r="6776" spans="1:3" x14ac:dyDescent="0.3">
      <c r="A6776" s="1" t="str">
        <f>"90464214998"</f>
        <v>90464214998</v>
      </c>
      <c r="C6776" s="7">
        <v>1700</v>
      </c>
    </row>
    <row r="6777" spans="1:3" x14ac:dyDescent="0.3">
      <c r="A6777" s="1" t="str">
        <f>"90464222798"</f>
        <v>90464222798</v>
      </c>
      <c r="C6777" s="7">
        <v>1800</v>
      </c>
    </row>
    <row r="6778" spans="1:3" x14ac:dyDescent="0.3">
      <c r="A6778" s="1" t="str">
        <f>"90464914993"</f>
        <v>90464914993</v>
      </c>
      <c r="C6778" s="7">
        <v>1090</v>
      </c>
    </row>
    <row r="6779" spans="1:3" x14ac:dyDescent="0.3">
      <c r="A6779" s="1" t="str">
        <f>"90464922743"</f>
        <v>90464922743</v>
      </c>
      <c r="C6779" s="7">
        <v>1090</v>
      </c>
    </row>
    <row r="6780" spans="1:3" x14ac:dyDescent="0.3">
      <c r="A6780" s="1" t="str">
        <f>"90464922744"</f>
        <v>90464922744</v>
      </c>
      <c r="C6780" s="7">
        <v>1190</v>
      </c>
    </row>
    <row r="6781" spans="1:3" x14ac:dyDescent="0.3">
      <c r="A6781" s="1" t="str">
        <f>"90465114798"</f>
        <v>90465114798</v>
      </c>
      <c r="C6781" s="7">
        <v>1800</v>
      </c>
    </row>
    <row r="6782" spans="1:3" x14ac:dyDescent="0.3">
      <c r="A6782" s="1" t="str">
        <f>"90465522993"</f>
        <v>90465522993</v>
      </c>
      <c r="C6782" s="7">
        <v>2315</v>
      </c>
    </row>
    <row r="6783" spans="1:3" x14ac:dyDescent="0.3">
      <c r="A6783" s="1" t="str">
        <f>"90465614749"</f>
        <v>90465614749</v>
      </c>
      <c r="C6783" s="7">
        <v>1490</v>
      </c>
    </row>
    <row r="6784" spans="1:3" x14ac:dyDescent="0.3">
      <c r="A6784" s="1" t="str">
        <f>"90465615798"</f>
        <v>90465615798</v>
      </c>
      <c r="C6784" s="7">
        <v>1300</v>
      </c>
    </row>
    <row r="6785" spans="1:3" x14ac:dyDescent="0.3">
      <c r="A6785" s="1" t="str">
        <f>"90465722743"</f>
        <v>90465722743</v>
      </c>
      <c r="C6785" s="7">
        <v>1600</v>
      </c>
    </row>
    <row r="6786" spans="1:3" x14ac:dyDescent="0.3">
      <c r="A6786" s="1" t="str">
        <f>"90465722744"</f>
        <v>90465722744</v>
      </c>
      <c r="C6786" s="7">
        <v>1740</v>
      </c>
    </row>
    <row r="6787" spans="1:3" x14ac:dyDescent="0.3">
      <c r="A6787" s="1" t="str">
        <f>"90465814998"</f>
        <v>90465814998</v>
      </c>
      <c r="C6787" s="7">
        <v>2520</v>
      </c>
    </row>
    <row r="6788" spans="1:3" x14ac:dyDescent="0.3">
      <c r="A6788" s="1" t="str">
        <f>"90466014743"</f>
        <v>90466014743</v>
      </c>
      <c r="C6788" s="7">
        <v>1340</v>
      </c>
    </row>
    <row r="6789" spans="1:3" x14ac:dyDescent="0.3">
      <c r="A6789" s="1" t="str">
        <f>"90466014749"</f>
        <v>90466014749</v>
      </c>
      <c r="C6789" s="7">
        <v>1690</v>
      </c>
    </row>
    <row r="6790" spans="1:3" x14ac:dyDescent="0.3">
      <c r="A6790" s="1" t="str">
        <f>"90466322949"</f>
        <v>90466322949</v>
      </c>
      <c r="C6790" s="7">
        <v>2350</v>
      </c>
    </row>
    <row r="6791" spans="1:3" x14ac:dyDescent="0.3">
      <c r="A6791" s="1" t="str">
        <f>"90470522998"</f>
        <v>90470522998</v>
      </c>
      <c r="C6791" s="7">
        <v>1555</v>
      </c>
    </row>
    <row r="6792" spans="1:3" x14ac:dyDescent="0.3">
      <c r="A6792" s="1" t="str">
        <f>"90470822990"</f>
        <v>90470822990</v>
      </c>
      <c r="C6792" s="7">
        <v>1130</v>
      </c>
    </row>
    <row r="6793" spans="1:3" x14ac:dyDescent="0.3">
      <c r="A6793" s="1" t="str">
        <f>"90470822993"</f>
        <v>90470822993</v>
      </c>
      <c r="C6793" s="7">
        <v>1130</v>
      </c>
    </row>
    <row r="6794" spans="1:3" x14ac:dyDescent="0.3">
      <c r="A6794" s="1" t="str">
        <f>"90470914349"</f>
        <v>90470914349</v>
      </c>
      <c r="C6794" s="7">
        <v>880</v>
      </c>
    </row>
    <row r="6795" spans="1:3" x14ac:dyDescent="0.3">
      <c r="A6795" s="1" t="str">
        <f>"90470914993"</f>
        <v>90470914993</v>
      </c>
      <c r="C6795" s="7">
        <v>1425</v>
      </c>
    </row>
    <row r="6796" spans="1:3" x14ac:dyDescent="0.3">
      <c r="A6796" s="1" t="str">
        <f>"90471022944"</f>
        <v>90471022944</v>
      </c>
      <c r="C6796" s="7">
        <v>1300</v>
      </c>
    </row>
    <row r="6797" spans="1:3" x14ac:dyDescent="0.3">
      <c r="A6797" s="1" t="str">
        <f>"90471022998"</f>
        <v>90471022998</v>
      </c>
      <c r="C6797" s="7">
        <v>1280</v>
      </c>
    </row>
    <row r="6798" spans="1:3" x14ac:dyDescent="0.3">
      <c r="A6798" s="1" t="str">
        <f>"90471122711"</f>
        <v>90471122711</v>
      </c>
      <c r="C6798" s="7">
        <v>1375</v>
      </c>
    </row>
    <row r="6799" spans="1:3" x14ac:dyDescent="0.3">
      <c r="A6799" s="1" t="str">
        <f>"90471322730"</f>
        <v>90471322730</v>
      </c>
      <c r="C6799" s="7">
        <v>1540</v>
      </c>
    </row>
    <row r="6800" spans="1:3" x14ac:dyDescent="0.3">
      <c r="A6800" s="1" t="str">
        <f>"90471322743"</f>
        <v>90471322743</v>
      </c>
      <c r="C6800" s="7">
        <v>1540</v>
      </c>
    </row>
    <row r="6801" spans="1:3" x14ac:dyDescent="0.3">
      <c r="A6801" s="1" t="str">
        <f>"90471322943"</f>
        <v>90471322943</v>
      </c>
      <c r="C6801" s="7">
        <v>1740</v>
      </c>
    </row>
    <row r="6802" spans="1:3" x14ac:dyDescent="0.3">
      <c r="A6802" s="1" t="str">
        <f>"90471322998"</f>
        <v>90471322998</v>
      </c>
      <c r="C6802" s="7">
        <v>1740</v>
      </c>
    </row>
    <row r="6803" spans="1:3" x14ac:dyDescent="0.3">
      <c r="A6803" s="1" t="str">
        <f>"90471414949"</f>
        <v>90471414949</v>
      </c>
      <c r="C6803" s="7">
        <v>1850</v>
      </c>
    </row>
    <row r="6804" spans="1:3" x14ac:dyDescent="0.3">
      <c r="A6804" s="1" t="str">
        <f>"90471415998"</f>
        <v>90471415998</v>
      </c>
      <c r="C6804" s="7">
        <v>1090</v>
      </c>
    </row>
    <row r="6805" spans="1:3" x14ac:dyDescent="0.3">
      <c r="A6805" s="1" t="str">
        <f>"90471514943"</f>
        <v>90471514943</v>
      </c>
      <c r="C6805" s="7">
        <v>790</v>
      </c>
    </row>
    <row r="6806" spans="1:3" x14ac:dyDescent="0.3">
      <c r="A6806" s="1" t="str">
        <f>"90471514944"</f>
        <v>90471514944</v>
      </c>
      <c r="C6806" s="7">
        <v>935</v>
      </c>
    </row>
    <row r="6807" spans="1:3" x14ac:dyDescent="0.3">
      <c r="A6807" s="1" t="str">
        <f>"90471514987"</f>
        <v>90471514987</v>
      </c>
      <c r="C6807" s="7">
        <v>790</v>
      </c>
    </row>
    <row r="6808" spans="1:3" x14ac:dyDescent="0.3">
      <c r="A6808" s="1" t="str">
        <f>"90471514998"</f>
        <v>90471514998</v>
      </c>
      <c r="C6808" s="7">
        <v>790</v>
      </c>
    </row>
    <row r="6809" spans="1:3" x14ac:dyDescent="0.3">
      <c r="A6809" s="1" t="str">
        <f>"90471814798"</f>
        <v>90471814798</v>
      </c>
      <c r="C6809" s="7">
        <v>1870</v>
      </c>
    </row>
    <row r="6810" spans="1:3" x14ac:dyDescent="0.3">
      <c r="A6810" s="1" t="str">
        <f>"90472014949"</f>
        <v>90472014949</v>
      </c>
      <c r="C6810" s="7">
        <v>1240</v>
      </c>
    </row>
    <row r="6811" spans="1:3" x14ac:dyDescent="0.3">
      <c r="A6811" s="1" t="str">
        <f>"90472014998"</f>
        <v>90472014998</v>
      </c>
      <c r="C6811" s="7">
        <v>1140</v>
      </c>
    </row>
    <row r="6812" spans="1:3" x14ac:dyDescent="0.3">
      <c r="A6812" s="1" t="str">
        <f>"90472015944"</f>
        <v>90472015944</v>
      </c>
      <c r="C6812" s="7">
        <v>1240</v>
      </c>
    </row>
    <row r="6813" spans="1:3" x14ac:dyDescent="0.3">
      <c r="A6813" s="1" t="str">
        <f>"90472015987"</f>
        <v>90472015987</v>
      </c>
      <c r="C6813" s="7">
        <v>1140</v>
      </c>
    </row>
    <row r="6814" spans="1:3" x14ac:dyDescent="0.3">
      <c r="A6814" s="1" t="str">
        <f>"90472022993"</f>
        <v>90472022993</v>
      </c>
      <c r="C6814" s="7">
        <v>1340</v>
      </c>
    </row>
    <row r="6815" spans="1:3" x14ac:dyDescent="0.3">
      <c r="A6815" s="1" t="str">
        <f>"90472122822"</f>
        <v>90472122822</v>
      </c>
      <c r="C6815" s="7">
        <v>1615</v>
      </c>
    </row>
    <row r="6816" spans="1:3" x14ac:dyDescent="0.3">
      <c r="A6816" s="1" t="str">
        <f>"90472222887"</f>
        <v>90472222887</v>
      </c>
      <c r="C6816" s="7">
        <v>1490</v>
      </c>
    </row>
    <row r="6817" spans="1:3" x14ac:dyDescent="0.3">
      <c r="A6817" s="1" t="str">
        <f>"90472222998"</f>
        <v>90472222998</v>
      </c>
      <c r="C6817" s="7">
        <v>1490</v>
      </c>
    </row>
    <row r="6818" spans="1:3" x14ac:dyDescent="0.3">
      <c r="A6818" s="1" t="str">
        <f>"90472322743"</f>
        <v>90472322743</v>
      </c>
      <c r="C6818" s="7">
        <v>1070</v>
      </c>
    </row>
    <row r="6819" spans="1:3" x14ac:dyDescent="0.3">
      <c r="A6819" s="1" t="str">
        <f>"90472322744"</f>
        <v>90472322744</v>
      </c>
      <c r="C6819" s="7">
        <v>1310</v>
      </c>
    </row>
    <row r="6820" spans="1:3" x14ac:dyDescent="0.3">
      <c r="A6820" s="1" t="str">
        <f>"90472322798"</f>
        <v>90472322798</v>
      </c>
      <c r="C6820" s="7">
        <v>1125</v>
      </c>
    </row>
    <row r="6821" spans="1:3" x14ac:dyDescent="0.3">
      <c r="A6821" s="1" t="str">
        <f>"90472422943"</f>
        <v>90472422943</v>
      </c>
      <c r="C6821" s="7">
        <v>1180</v>
      </c>
    </row>
    <row r="6822" spans="1:3" x14ac:dyDescent="0.3">
      <c r="A6822" s="1" t="str">
        <f>"90472422944"</f>
        <v>90472422944</v>
      </c>
      <c r="C6822" s="7">
        <v>1300</v>
      </c>
    </row>
    <row r="6823" spans="1:3" x14ac:dyDescent="0.3">
      <c r="A6823" s="1" t="str">
        <f>"90472422949"</f>
        <v>90472422949</v>
      </c>
      <c r="C6823" s="7">
        <v>1530</v>
      </c>
    </row>
    <row r="6824" spans="1:3" x14ac:dyDescent="0.3">
      <c r="A6824" s="1" t="str">
        <f>"90472422998"</f>
        <v>90472422998</v>
      </c>
      <c r="C6824" s="7">
        <v>1180</v>
      </c>
    </row>
    <row r="6825" spans="1:3" x14ac:dyDescent="0.3">
      <c r="A6825" s="1" t="str">
        <f>"90472522944"</f>
        <v>90472522944</v>
      </c>
      <c r="C6825" s="7">
        <v>1995</v>
      </c>
    </row>
    <row r="6826" spans="1:3" x14ac:dyDescent="0.3">
      <c r="A6826" s="1" t="str">
        <f>"90472522998"</f>
        <v>90472522998</v>
      </c>
      <c r="C6826" s="7">
        <v>1530</v>
      </c>
    </row>
    <row r="6827" spans="1:3" x14ac:dyDescent="0.3">
      <c r="A6827" s="1" t="str">
        <f>"90472622998"</f>
        <v>90472622998</v>
      </c>
      <c r="C6827" s="7">
        <v>1540</v>
      </c>
    </row>
    <row r="6828" spans="1:3" x14ac:dyDescent="0.3">
      <c r="A6828" s="1" t="str">
        <f>"90472722998"</f>
        <v>90472722998</v>
      </c>
      <c r="C6828" s="7">
        <v>2215</v>
      </c>
    </row>
    <row r="6829" spans="1:3" x14ac:dyDescent="0.3">
      <c r="A6829" s="1" t="str">
        <f>"90472822944"</f>
        <v>90472822944</v>
      </c>
      <c r="C6829" s="7">
        <v>1300</v>
      </c>
    </row>
    <row r="6830" spans="1:3" x14ac:dyDescent="0.3">
      <c r="A6830" s="1" t="str">
        <f>"90472822949"</f>
        <v>90472822949</v>
      </c>
      <c r="C6830" s="7">
        <v>1540</v>
      </c>
    </row>
    <row r="6831" spans="1:3" x14ac:dyDescent="0.3">
      <c r="A6831" s="1" t="str">
        <f>"90472822987"</f>
        <v>90472822987</v>
      </c>
      <c r="C6831" s="7">
        <v>1200</v>
      </c>
    </row>
    <row r="6832" spans="1:3" x14ac:dyDescent="0.3">
      <c r="A6832" s="1" t="str">
        <f>"90472822993"</f>
        <v>90472822993</v>
      </c>
      <c r="C6832" s="7">
        <v>1200</v>
      </c>
    </row>
    <row r="6833" spans="1:3" x14ac:dyDescent="0.3">
      <c r="A6833" s="1" t="str">
        <f>"90472822998"</f>
        <v>90472822998</v>
      </c>
      <c r="C6833" s="7">
        <v>1200</v>
      </c>
    </row>
    <row r="6834" spans="1:3" x14ac:dyDescent="0.3">
      <c r="A6834" s="1" t="str">
        <f>"90472914949"</f>
        <v>90472914949</v>
      </c>
      <c r="C6834" s="7">
        <v>2115</v>
      </c>
    </row>
    <row r="6835" spans="1:3" x14ac:dyDescent="0.3">
      <c r="A6835" s="1" t="str">
        <f>"90472914993"</f>
        <v>90472914993</v>
      </c>
      <c r="C6835" s="7">
        <v>2130</v>
      </c>
    </row>
    <row r="6836" spans="1:3" x14ac:dyDescent="0.3">
      <c r="A6836" s="1" t="str">
        <f>"90472914998"</f>
        <v>90472914998</v>
      </c>
      <c r="C6836" s="7">
        <v>1725</v>
      </c>
    </row>
    <row r="6837" spans="1:3" x14ac:dyDescent="0.3">
      <c r="A6837" s="1" t="str">
        <f>"90473022949"</f>
        <v>90473022949</v>
      </c>
      <c r="C6837" s="7">
        <v>2840</v>
      </c>
    </row>
    <row r="6838" spans="1:3" x14ac:dyDescent="0.3">
      <c r="A6838" s="1" t="str">
        <f>"90473022998"</f>
        <v>90473022998</v>
      </c>
      <c r="C6838" s="7">
        <v>1985</v>
      </c>
    </row>
    <row r="6839" spans="1:3" x14ac:dyDescent="0.3">
      <c r="A6839" s="1" t="str">
        <f>"90473114949"</f>
        <v>90473114949</v>
      </c>
      <c r="C6839" s="7">
        <v>1390</v>
      </c>
    </row>
    <row r="6840" spans="1:3" x14ac:dyDescent="0.3">
      <c r="A6840" s="1" t="str">
        <f>"90473115998"</f>
        <v>90473115998</v>
      </c>
      <c r="C6840" s="7">
        <v>1150</v>
      </c>
    </row>
    <row r="6841" spans="1:3" x14ac:dyDescent="0.3">
      <c r="A6841" s="1" t="str">
        <f>"90473122993"</f>
        <v>90473122993</v>
      </c>
      <c r="C6841" s="7">
        <v>1250</v>
      </c>
    </row>
    <row r="6842" spans="1:3" x14ac:dyDescent="0.3">
      <c r="A6842" s="1" t="str">
        <f>"90473122998"</f>
        <v>90473122998</v>
      </c>
      <c r="C6842" s="7">
        <v>1250</v>
      </c>
    </row>
    <row r="6843" spans="1:3" x14ac:dyDescent="0.3">
      <c r="A6843" s="1" t="str">
        <f>"90473214949"</f>
        <v>90473214949</v>
      </c>
      <c r="C6843" s="7">
        <v>1840</v>
      </c>
    </row>
    <row r="6844" spans="1:3" x14ac:dyDescent="0.3">
      <c r="A6844" s="1" t="str">
        <f>"90473222943"</f>
        <v>90473222943</v>
      </c>
      <c r="C6844" s="7">
        <v>1340</v>
      </c>
    </row>
    <row r="6845" spans="1:3" x14ac:dyDescent="0.3">
      <c r="A6845" s="1" t="str">
        <f>"90473222944"</f>
        <v>90473222944</v>
      </c>
      <c r="C6845" s="7">
        <v>1440</v>
      </c>
    </row>
    <row r="6846" spans="1:3" x14ac:dyDescent="0.3">
      <c r="A6846" s="1" t="str">
        <f>"90473222987"</f>
        <v>90473222987</v>
      </c>
      <c r="C6846" s="7">
        <v>1340</v>
      </c>
    </row>
    <row r="6847" spans="1:3" x14ac:dyDescent="0.3">
      <c r="A6847" s="1" t="str">
        <f>"90473222993"</f>
        <v>90473222993</v>
      </c>
      <c r="C6847" s="7">
        <v>1340</v>
      </c>
    </row>
    <row r="6848" spans="1:3" x14ac:dyDescent="0.3">
      <c r="A6848" s="1" t="str">
        <f>"90473222998"</f>
        <v>90473222998</v>
      </c>
      <c r="C6848" s="7">
        <v>1340</v>
      </c>
    </row>
    <row r="6849" spans="1:3" x14ac:dyDescent="0.3">
      <c r="A6849" s="1" t="str">
        <f>"90473514760"</f>
        <v>90473514760</v>
      </c>
      <c r="C6849" s="7">
        <v>1140</v>
      </c>
    </row>
    <row r="6850" spans="1:3" x14ac:dyDescent="0.3">
      <c r="A6850" s="1" t="str">
        <f>"90473622987"</f>
        <v>90473622987</v>
      </c>
      <c r="C6850" s="7">
        <v>2380</v>
      </c>
    </row>
    <row r="6851" spans="1:3" x14ac:dyDescent="0.3">
      <c r="A6851" s="1" t="str">
        <f>"90474014998"</f>
        <v>90474014998</v>
      </c>
      <c r="C6851" s="7">
        <v>1090</v>
      </c>
    </row>
    <row r="6852" spans="1:3" x14ac:dyDescent="0.3">
      <c r="A6852" s="1" t="str">
        <f>"90474114943"</f>
        <v>90474114943</v>
      </c>
      <c r="C6852" s="7">
        <v>1240</v>
      </c>
    </row>
    <row r="6853" spans="1:3" x14ac:dyDescent="0.3">
      <c r="A6853" s="1" t="str">
        <f>"90474314798"</f>
        <v>90474314798</v>
      </c>
      <c r="C6853" s="7">
        <v>1540</v>
      </c>
    </row>
    <row r="6854" spans="1:3" x14ac:dyDescent="0.3">
      <c r="A6854" s="1" t="str">
        <f>"90474414749"</f>
        <v>90474414749</v>
      </c>
      <c r="C6854" s="7">
        <v>1640</v>
      </c>
    </row>
    <row r="6855" spans="1:3" x14ac:dyDescent="0.3">
      <c r="A6855" s="1" t="str">
        <f>"90474414787"</f>
        <v>90474414787</v>
      </c>
      <c r="C6855" s="7">
        <v>1340</v>
      </c>
    </row>
    <row r="6856" spans="1:3" x14ac:dyDescent="0.3">
      <c r="A6856" s="1" t="str">
        <f>"90474414798"</f>
        <v>90474414798</v>
      </c>
      <c r="C6856" s="7">
        <v>1340</v>
      </c>
    </row>
    <row r="6857" spans="1:3" x14ac:dyDescent="0.3">
      <c r="A6857" s="1" t="str">
        <f>"90475014787"</f>
        <v>90475014787</v>
      </c>
      <c r="C6857" s="7">
        <v>850</v>
      </c>
    </row>
    <row r="6858" spans="1:3" x14ac:dyDescent="0.3">
      <c r="A6858" s="1" t="str">
        <f>"90475014798"</f>
        <v>90475014798</v>
      </c>
      <c r="C6858" s="7">
        <v>850</v>
      </c>
    </row>
    <row r="6859" spans="1:3" x14ac:dyDescent="0.3">
      <c r="A6859" s="1" t="str">
        <f>"90475014943"</f>
        <v>90475014943</v>
      </c>
      <c r="C6859" s="7">
        <v>1440</v>
      </c>
    </row>
    <row r="6860" spans="1:3" x14ac:dyDescent="0.3">
      <c r="A6860" s="1" t="str">
        <f>"90475014944"</f>
        <v>90475014944</v>
      </c>
      <c r="C6860" s="7">
        <v>1600</v>
      </c>
    </row>
    <row r="6861" spans="1:3" x14ac:dyDescent="0.3">
      <c r="A6861" s="1" t="str">
        <f>"90475014949"</f>
        <v>90475014949</v>
      </c>
      <c r="C6861" s="7">
        <v>1700</v>
      </c>
    </row>
    <row r="6862" spans="1:3" x14ac:dyDescent="0.3">
      <c r="A6862" s="1" t="str">
        <f>"90475014998"</f>
        <v>90475014998</v>
      </c>
      <c r="C6862" s="7">
        <v>1440</v>
      </c>
    </row>
    <row r="6863" spans="1:3" x14ac:dyDescent="0.3">
      <c r="A6863" s="1" t="str">
        <f>"90475122743"</f>
        <v>90475122743</v>
      </c>
      <c r="C6863" s="7">
        <v>1490</v>
      </c>
    </row>
    <row r="6864" spans="1:3" x14ac:dyDescent="0.3">
      <c r="A6864" s="1" t="str">
        <f>"90475122749"</f>
        <v>90475122749</v>
      </c>
      <c r="C6864" s="7">
        <v>1590</v>
      </c>
    </row>
    <row r="6865" spans="1:3" x14ac:dyDescent="0.3">
      <c r="A6865" s="1" t="str">
        <f>"90475122798"</f>
        <v>90475122798</v>
      </c>
      <c r="C6865" s="7">
        <v>1490</v>
      </c>
    </row>
    <row r="6866" spans="1:3" x14ac:dyDescent="0.3">
      <c r="A6866" s="1" t="str">
        <f>"90475214749"</f>
        <v>90475214749</v>
      </c>
      <c r="C6866" s="7">
        <v>1350</v>
      </c>
    </row>
    <row r="6867" spans="1:3" x14ac:dyDescent="0.3">
      <c r="A6867" s="1" t="str">
        <f>"90475215798"</f>
        <v>90475215798</v>
      </c>
      <c r="C6867" s="7">
        <v>990</v>
      </c>
    </row>
    <row r="6868" spans="1:3" x14ac:dyDescent="0.3">
      <c r="A6868" s="1" t="str">
        <f>"90475314749"</f>
        <v>90475314749</v>
      </c>
      <c r="C6868" s="7">
        <v>1490</v>
      </c>
    </row>
    <row r="6869" spans="1:3" x14ac:dyDescent="0.3">
      <c r="A6869" s="1" t="str">
        <f>"90475314760"</f>
        <v>90475314760</v>
      </c>
      <c r="C6869" s="7">
        <v>1350</v>
      </c>
    </row>
    <row r="6870" spans="1:3" x14ac:dyDescent="0.3">
      <c r="A6870" s="1" t="str">
        <f>"90475422943"</f>
        <v>90475422943</v>
      </c>
      <c r="C6870" s="7">
        <v>3540</v>
      </c>
    </row>
    <row r="6871" spans="1:3" x14ac:dyDescent="0.3">
      <c r="A6871" s="1" t="str">
        <f>"90475522998"</f>
        <v>90475522998</v>
      </c>
      <c r="C6871" s="7">
        <v>1750</v>
      </c>
    </row>
    <row r="6872" spans="1:3" x14ac:dyDescent="0.3">
      <c r="A6872" s="1" t="str">
        <f>"90480122747"</f>
        <v>90480122747</v>
      </c>
      <c r="C6872" s="7">
        <v>5730</v>
      </c>
    </row>
    <row r="6873" spans="1:3" x14ac:dyDescent="0.3">
      <c r="A6873" s="1" t="str">
        <f>"90480320730"</f>
        <v>90480320730</v>
      </c>
      <c r="C6873" s="7">
        <v>4945</v>
      </c>
    </row>
    <row r="6874" spans="1:3" x14ac:dyDescent="0.3">
      <c r="A6874" s="1" t="str">
        <f>"90480320743"</f>
        <v>90480320743</v>
      </c>
      <c r="C6874" s="7">
        <v>3550</v>
      </c>
    </row>
    <row r="6875" spans="1:3" x14ac:dyDescent="0.3">
      <c r="A6875" s="1" t="str">
        <f>"90480320744"</f>
        <v>90480320744</v>
      </c>
      <c r="C6875" s="7">
        <v>3550</v>
      </c>
    </row>
    <row r="6876" spans="1:3" x14ac:dyDescent="0.3">
      <c r="A6876" s="1" t="str">
        <f>"90480420744"</f>
        <v>90480420744</v>
      </c>
      <c r="C6876" s="7">
        <v>2930</v>
      </c>
    </row>
    <row r="6877" spans="1:3" x14ac:dyDescent="0.3">
      <c r="A6877" s="1" t="str">
        <f>"90480434705"</f>
        <v>90480434705</v>
      </c>
      <c r="C6877" s="7">
        <v>3350</v>
      </c>
    </row>
    <row r="6878" spans="1:3" x14ac:dyDescent="0.3">
      <c r="A6878" s="1" t="str">
        <f>"90480520747"</f>
        <v>90480520747</v>
      </c>
      <c r="C6878" s="7">
        <v>4095</v>
      </c>
    </row>
    <row r="6879" spans="1:3" x14ac:dyDescent="0.3">
      <c r="A6879" s="1" t="str">
        <f>"90480524705"</f>
        <v>90480524705</v>
      </c>
      <c r="C6879" s="7">
        <v>3550</v>
      </c>
    </row>
    <row r="6880" spans="1:3" x14ac:dyDescent="0.3">
      <c r="A6880" s="1" t="str">
        <f>"90480524787"</f>
        <v>90480524787</v>
      </c>
      <c r="C6880" s="7">
        <v>3045</v>
      </c>
    </row>
    <row r="6881" spans="1:3" x14ac:dyDescent="0.3">
      <c r="A6881" s="1" t="str">
        <f>"90481024747"</f>
        <v>90481024747</v>
      </c>
      <c r="C6881" s="7">
        <v>3850</v>
      </c>
    </row>
    <row r="6882" spans="1:3" x14ac:dyDescent="0.3">
      <c r="A6882" s="1" t="str">
        <f>"90481024798"</f>
        <v>90481024798</v>
      </c>
      <c r="C6882" s="7">
        <v>3075</v>
      </c>
    </row>
    <row r="6883" spans="1:3" x14ac:dyDescent="0.3">
      <c r="A6883" s="1" t="str">
        <f>"90481120747"</f>
        <v>90481120747</v>
      </c>
      <c r="C6883" s="7">
        <v>2940</v>
      </c>
    </row>
    <row r="6884" spans="1:3" x14ac:dyDescent="0.3">
      <c r="A6884" s="1" t="str">
        <f>"90481130744"</f>
        <v>90481130744</v>
      </c>
      <c r="C6884" s="7">
        <v>2780</v>
      </c>
    </row>
    <row r="6885" spans="1:3" x14ac:dyDescent="0.3">
      <c r="A6885" s="1" t="str">
        <f>"90482030743"</f>
        <v>90482030743</v>
      </c>
      <c r="C6885" s="7">
        <v>5590</v>
      </c>
    </row>
    <row r="6886" spans="1:3" x14ac:dyDescent="0.3">
      <c r="A6886" s="1" t="str">
        <f>"90482034742"</f>
        <v>90482034742</v>
      </c>
      <c r="C6886" s="7">
        <v>6690</v>
      </c>
    </row>
    <row r="6887" spans="1:3" x14ac:dyDescent="0.3">
      <c r="A6887" s="1" t="str">
        <f>"90482134742"</f>
        <v>90482134742</v>
      </c>
      <c r="C6887" s="7">
        <v>6640</v>
      </c>
    </row>
    <row r="6888" spans="1:3" x14ac:dyDescent="0.3">
      <c r="A6888" s="1" t="str">
        <f>"90482230742"</f>
        <v>90482230742</v>
      </c>
      <c r="C6888" s="7">
        <v>6040</v>
      </c>
    </row>
    <row r="6889" spans="1:3" x14ac:dyDescent="0.3">
      <c r="A6889" s="1" t="str">
        <f>"90482234798"</f>
        <v>90482234798</v>
      </c>
      <c r="C6889" s="7">
        <v>4040</v>
      </c>
    </row>
    <row r="6890" spans="1:3" x14ac:dyDescent="0.3">
      <c r="A6890" s="1" t="str">
        <f>"90490122765"</f>
        <v>90490122765</v>
      </c>
      <c r="C6890" s="7">
        <v>1805</v>
      </c>
    </row>
    <row r="6891" spans="1:3" x14ac:dyDescent="0.3">
      <c r="A6891" s="1" t="str">
        <f>"90490314722"</f>
        <v>90490314722</v>
      </c>
      <c r="C6891" s="7">
        <v>1380</v>
      </c>
    </row>
    <row r="6892" spans="1:3" x14ac:dyDescent="0.3">
      <c r="A6892" s="1" t="str">
        <f>"90490322793"</f>
        <v>90490322793</v>
      </c>
      <c r="C6892" s="7">
        <v>1280</v>
      </c>
    </row>
    <row r="6893" spans="1:3" x14ac:dyDescent="0.3">
      <c r="A6893" s="1" t="str">
        <f>"90490422760"</f>
        <v>90490422760</v>
      </c>
      <c r="C6893" s="7">
        <v>1200</v>
      </c>
    </row>
    <row r="6894" spans="1:3" x14ac:dyDescent="0.3">
      <c r="A6894" s="1" t="str">
        <f>"90490622798"</f>
        <v>90490622798</v>
      </c>
      <c r="C6894" s="7">
        <v>1130</v>
      </c>
    </row>
    <row r="6895" spans="1:3" x14ac:dyDescent="0.3">
      <c r="A6895" s="1" t="str">
        <f>"90490714793"</f>
        <v>90490714793</v>
      </c>
      <c r="C6895" s="7">
        <v>925</v>
      </c>
    </row>
    <row r="6896" spans="1:3" x14ac:dyDescent="0.3">
      <c r="A6896" s="1" t="str">
        <f>"90490714798"</f>
        <v>90490714798</v>
      </c>
      <c r="C6896" s="7">
        <v>925</v>
      </c>
    </row>
    <row r="6897" spans="1:3" x14ac:dyDescent="0.3">
      <c r="A6897" s="1" t="str">
        <f>"90490934798"</f>
        <v>90490934798</v>
      </c>
      <c r="C6897" s="7">
        <v>1100</v>
      </c>
    </row>
    <row r="6898" spans="1:3" x14ac:dyDescent="0.3">
      <c r="A6898" s="1" t="str">
        <f>"90491022760"</f>
        <v>90491022760</v>
      </c>
      <c r="C6898" s="7">
        <v>1535</v>
      </c>
    </row>
    <row r="6899" spans="1:3" x14ac:dyDescent="0.3">
      <c r="A6899" s="1" t="str">
        <f>"90491222782"</f>
        <v>90491222782</v>
      </c>
      <c r="C6899" s="7">
        <v>1190</v>
      </c>
    </row>
    <row r="6900" spans="1:3" x14ac:dyDescent="0.3">
      <c r="A6900" s="1" t="str">
        <f>"90491222987"</f>
        <v>90491222987</v>
      </c>
      <c r="C6900" s="7">
        <v>1190</v>
      </c>
    </row>
    <row r="6901" spans="1:3" x14ac:dyDescent="0.3">
      <c r="A6901" s="1" t="str">
        <f>"90491222993"</f>
        <v>90491222993</v>
      </c>
      <c r="C6901" s="7">
        <v>1190</v>
      </c>
    </row>
    <row r="6902" spans="1:3" x14ac:dyDescent="0.3">
      <c r="A6902" s="1" t="str">
        <f>"90491522747"</f>
        <v>90491522747</v>
      </c>
      <c r="C6902" s="7">
        <v>1240</v>
      </c>
    </row>
    <row r="6903" spans="1:3" x14ac:dyDescent="0.3">
      <c r="A6903" s="1" t="str">
        <f>"90491522760"</f>
        <v>90491522760</v>
      </c>
      <c r="C6903" s="7">
        <v>790</v>
      </c>
    </row>
    <row r="6904" spans="1:3" x14ac:dyDescent="0.3">
      <c r="A6904" s="1" t="str">
        <f>"90491822787"</f>
        <v>90491822787</v>
      </c>
      <c r="C6904" s="7">
        <v>1010</v>
      </c>
    </row>
    <row r="6905" spans="1:3" x14ac:dyDescent="0.3">
      <c r="A6905" s="1" t="str">
        <f>"90491822798"</f>
        <v>90491822798</v>
      </c>
      <c r="C6905" s="7">
        <v>1390</v>
      </c>
    </row>
    <row r="6906" spans="1:3" x14ac:dyDescent="0.3">
      <c r="A6906" s="1" t="str">
        <f>"90493022722"</f>
        <v>90493022722</v>
      </c>
      <c r="C6906" s="7">
        <v>1260</v>
      </c>
    </row>
    <row r="6907" spans="1:3" x14ac:dyDescent="0.3">
      <c r="A6907" s="1" t="str">
        <f>"90493022743"</f>
        <v>90493022743</v>
      </c>
      <c r="C6907" s="7">
        <v>830</v>
      </c>
    </row>
    <row r="6908" spans="1:3" x14ac:dyDescent="0.3">
      <c r="A6908" s="1" t="str">
        <f>"90493022744"</f>
        <v>90493022744</v>
      </c>
      <c r="C6908" s="7">
        <v>1250</v>
      </c>
    </row>
    <row r="6909" spans="1:3" x14ac:dyDescent="0.3">
      <c r="A6909" s="1" t="str">
        <f>"90493122722"</f>
        <v>90493122722</v>
      </c>
      <c r="C6909" s="7">
        <v>1270</v>
      </c>
    </row>
    <row r="6910" spans="1:3" x14ac:dyDescent="0.3">
      <c r="A6910" s="1" t="str">
        <f>"90493122744"</f>
        <v>90493122744</v>
      </c>
      <c r="C6910" s="7">
        <v>1435</v>
      </c>
    </row>
    <row r="6911" spans="1:3" x14ac:dyDescent="0.3">
      <c r="A6911" s="1" t="str">
        <f>"90493414730"</f>
        <v>90493414730</v>
      </c>
      <c r="C6911" s="7">
        <v>2395</v>
      </c>
    </row>
    <row r="6912" spans="1:3" x14ac:dyDescent="0.3">
      <c r="A6912" s="1" t="str">
        <f>"90493522795"</f>
        <v>90493522795</v>
      </c>
      <c r="C6912" s="7">
        <v>1645</v>
      </c>
    </row>
    <row r="6913" spans="1:3" x14ac:dyDescent="0.3">
      <c r="A6913" s="1" t="str">
        <f>"90493622705"</f>
        <v>90493622705</v>
      </c>
      <c r="C6913" s="7">
        <v>1000</v>
      </c>
    </row>
    <row r="6914" spans="1:3" x14ac:dyDescent="0.3">
      <c r="A6914" s="1" t="str">
        <f>"90493622730"</f>
        <v>90493622730</v>
      </c>
      <c r="C6914" s="7">
        <v>1120</v>
      </c>
    </row>
    <row r="6915" spans="1:3" x14ac:dyDescent="0.3">
      <c r="A6915" s="1" t="str">
        <f>"90494114322"</f>
        <v>90494114322</v>
      </c>
      <c r="C6915" s="7">
        <v>1550</v>
      </c>
    </row>
    <row r="6916" spans="1:3" x14ac:dyDescent="0.3">
      <c r="A6916" s="1" t="str">
        <f>"90494222722"</f>
        <v>90494222722</v>
      </c>
      <c r="C6916" s="7">
        <v>1190</v>
      </c>
    </row>
    <row r="6917" spans="1:3" x14ac:dyDescent="0.3">
      <c r="A6917" s="1" t="str">
        <f>"90494222782"</f>
        <v>90494222782</v>
      </c>
      <c r="C6917" s="7">
        <v>965</v>
      </c>
    </row>
    <row r="6918" spans="1:3" x14ac:dyDescent="0.3">
      <c r="A6918" s="1" t="str">
        <f>"90494222783"</f>
        <v>90494222783</v>
      </c>
      <c r="C6918" s="7">
        <v>1060</v>
      </c>
    </row>
    <row r="6919" spans="1:3" x14ac:dyDescent="0.3">
      <c r="A6919" s="1" t="str">
        <f>"90494322722"</f>
        <v>90494322722</v>
      </c>
      <c r="C6919" s="7">
        <v>1290</v>
      </c>
    </row>
    <row r="6920" spans="1:3" x14ac:dyDescent="0.3">
      <c r="A6920" s="1" t="str">
        <f>"90494322947"</f>
        <v>90494322947</v>
      </c>
      <c r="C6920" s="7">
        <v>1170</v>
      </c>
    </row>
    <row r="6921" spans="1:3" x14ac:dyDescent="0.3">
      <c r="A6921" s="1" t="str">
        <f>"90494322995"</f>
        <v>90494322995</v>
      </c>
      <c r="C6921" s="7">
        <v>990</v>
      </c>
    </row>
    <row r="6922" spans="1:3" x14ac:dyDescent="0.3">
      <c r="A6922" s="1" t="str">
        <f>"90494422747"</f>
        <v>90494422747</v>
      </c>
      <c r="C6922" s="7">
        <v>3330</v>
      </c>
    </row>
    <row r="6923" spans="1:3" x14ac:dyDescent="0.3">
      <c r="A6923" s="1" t="str">
        <f>"90494622885"</f>
        <v>90494622885</v>
      </c>
      <c r="C6923" s="7">
        <v>2275</v>
      </c>
    </row>
    <row r="6924" spans="1:3" x14ac:dyDescent="0.3">
      <c r="A6924" s="1" t="str">
        <f>"90494622922"</f>
        <v>90494622922</v>
      </c>
      <c r="C6924" s="7">
        <v>2490</v>
      </c>
    </row>
    <row r="6925" spans="1:3" x14ac:dyDescent="0.3">
      <c r="A6925" s="1" t="str">
        <f>"90494624783"</f>
        <v>90494624783</v>
      </c>
      <c r="C6925" s="7">
        <v>2275</v>
      </c>
    </row>
    <row r="6926" spans="1:3" x14ac:dyDescent="0.3">
      <c r="A6926" s="1" t="str">
        <f>"90494722960"</f>
        <v>90494722960</v>
      </c>
      <c r="C6926" s="7">
        <v>1950</v>
      </c>
    </row>
    <row r="6927" spans="1:3" x14ac:dyDescent="0.3">
      <c r="A6927" s="1" t="str">
        <f>"90494922747"</f>
        <v>90494922747</v>
      </c>
      <c r="C6927" s="7">
        <v>1940</v>
      </c>
    </row>
    <row r="6928" spans="1:3" x14ac:dyDescent="0.3">
      <c r="A6928" s="1" t="str">
        <f>"90494922754"</f>
        <v>90494922754</v>
      </c>
      <c r="C6928" s="7">
        <v>1670</v>
      </c>
    </row>
    <row r="6929" spans="1:3" x14ac:dyDescent="0.3">
      <c r="A6929" s="1" t="str">
        <f>"90494922793"</f>
        <v>90494922793</v>
      </c>
      <c r="C6929" s="7">
        <v>1670</v>
      </c>
    </row>
    <row r="6930" spans="1:3" x14ac:dyDescent="0.3">
      <c r="A6930" s="1" t="str">
        <f>"90495124960"</f>
        <v>90495124960</v>
      </c>
      <c r="C6930" s="7">
        <v>2720</v>
      </c>
    </row>
    <row r="6931" spans="1:3" x14ac:dyDescent="0.3">
      <c r="A6931" s="1" t="str">
        <f>"90495222947"</f>
        <v>90495222947</v>
      </c>
      <c r="C6931" s="7">
        <v>1690</v>
      </c>
    </row>
    <row r="6932" spans="1:3" x14ac:dyDescent="0.3">
      <c r="A6932" s="1" t="str">
        <f>"90495322947"</f>
        <v>90495322947</v>
      </c>
      <c r="C6932" s="7">
        <v>1865</v>
      </c>
    </row>
    <row r="6933" spans="1:3" x14ac:dyDescent="0.3">
      <c r="A6933" s="1" t="str">
        <f>"90495422718"</f>
        <v>90495422718</v>
      </c>
      <c r="C6933" s="7">
        <v>3795</v>
      </c>
    </row>
    <row r="6934" spans="1:3" x14ac:dyDescent="0.3">
      <c r="A6934" s="1" t="str">
        <f>"90495422747"</f>
        <v>90495422747</v>
      </c>
      <c r="C6934" s="7">
        <v>4220</v>
      </c>
    </row>
    <row r="6935" spans="1:3" x14ac:dyDescent="0.3">
      <c r="A6935" s="1" t="str">
        <f>"90495422795"</f>
        <v>90495422795</v>
      </c>
      <c r="C6935" s="7">
        <v>1405</v>
      </c>
    </row>
    <row r="6936" spans="1:3" x14ac:dyDescent="0.3">
      <c r="A6936" s="1" t="str">
        <f>"90495622743"</f>
        <v>90495622743</v>
      </c>
      <c r="C6936" s="7">
        <v>1000</v>
      </c>
    </row>
    <row r="6937" spans="1:3" x14ac:dyDescent="0.3">
      <c r="A6937" s="1" t="str">
        <f>"90495622744"</f>
        <v>90495622744</v>
      </c>
      <c r="C6937" s="7">
        <v>1195</v>
      </c>
    </row>
    <row r="6938" spans="1:3" x14ac:dyDescent="0.3">
      <c r="A6938" s="1" t="str">
        <f>"90496822730"</f>
        <v>90496822730</v>
      </c>
      <c r="C6938" s="7">
        <v>1405</v>
      </c>
    </row>
    <row r="6939" spans="1:3" x14ac:dyDescent="0.3">
      <c r="A6939" s="1" t="str">
        <f>"90497022737"</f>
        <v>90497022737</v>
      </c>
      <c r="C6939" s="7">
        <v>4125</v>
      </c>
    </row>
    <row r="6940" spans="1:3" x14ac:dyDescent="0.3">
      <c r="A6940" s="1" t="str">
        <f>"90497122760"</f>
        <v>90497122760</v>
      </c>
      <c r="C6940" s="7">
        <v>1940</v>
      </c>
    </row>
    <row r="6941" spans="1:3" x14ac:dyDescent="0.3">
      <c r="A6941" s="1" t="str">
        <f>"90497224747"</f>
        <v>90497224747</v>
      </c>
      <c r="C6941" s="7">
        <v>3350</v>
      </c>
    </row>
    <row r="6942" spans="1:3" x14ac:dyDescent="0.3">
      <c r="A6942" s="1" t="str">
        <f>"90497314724"</f>
        <v>90497314724</v>
      </c>
      <c r="C6942" s="7">
        <v>1595</v>
      </c>
    </row>
    <row r="6943" spans="1:3" x14ac:dyDescent="0.3">
      <c r="A6943" s="1" t="str">
        <f>"90497422760"</f>
        <v>90497422760</v>
      </c>
      <c r="C6943" s="7">
        <v>1400</v>
      </c>
    </row>
    <row r="6944" spans="1:3" x14ac:dyDescent="0.3">
      <c r="A6944" s="1" t="str">
        <f>"90497522730"</f>
        <v>90497522730</v>
      </c>
      <c r="C6944" s="7">
        <v>1020</v>
      </c>
    </row>
    <row r="6945" spans="1:3" x14ac:dyDescent="0.3">
      <c r="A6945" s="1" t="str">
        <f>"90497522787"</f>
        <v>90497522787</v>
      </c>
      <c r="C6945" s="7">
        <v>875</v>
      </c>
    </row>
    <row r="6946" spans="1:3" x14ac:dyDescent="0.3">
      <c r="A6946" s="1" t="str">
        <f>"90497722765"</f>
        <v>90497722765</v>
      </c>
      <c r="C6946" s="7">
        <v>1800</v>
      </c>
    </row>
    <row r="6947" spans="1:3" x14ac:dyDescent="0.3">
      <c r="A6947" s="1" t="str">
        <f>"90510122991"</f>
        <v>90510122991</v>
      </c>
      <c r="C6947" s="7">
        <v>2120</v>
      </c>
    </row>
    <row r="6948" spans="1:3" x14ac:dyDescent="0.3">
      <c r="A6948" s="1" t="str">
        <f>"90510214749"</f>
        <v>90510214749</v>
      </c>
      <c r="C6948" s="7">
        <v>1600</v>
      </c>
    </row>
    <row r="6949" spans="1:3" x14ac:dyDescent="0.3">
      <c r="A6949" s="1" t="str">
        <f>"90510422743"</f>
        <v>90510422743</v>
      </c>
      <c r="C6949" s="7">
        <v>2410</v>
      </c>
    </row>
    <row r="6950" spans="1:3" x14ac:dyDescent="0.3">
      <c r="A6950" s="1" t="str">
        <f>"90510422747"</f>
        <v>90510422747</v>
      </c>
      <c r="C6950" s="7">
        <v>2590</v>
      </c>
    </row>
    <row r="6951" spans="1:3" x14ac:dyDescent="0.3">
      <c r="A6951" s="1" t="str">
        <f>"90510522944"</f>
        <v>90510522944</v>
      </c>
      <c r="C6951" s="7">
        <v>1980</v>
      </c>
    </row>
    <row r="6952" spans="1:3" x14ac:dyDescent="0.3">
      <c r="A6952" s="1" t="str">
        <f>"90510622744"</f>
        <v>90510622744</v>
      </c>
      <c r="C6952" s="7">
        <v>1150</v>
      </c>
    </row>
    <row r="6953" spans="1:3" x14ac:dyDescent="0.3">
      <c r="A6953" s="1" t="str">
        <f>"90510622793"</f>
        <v>90510622793</v>
      </c>
      <c r="C6953" s="7">
        <v>1050</v>
      </c>
    </row>
    <row r="6954" spans="1:3" x14ac:dyDescent="0.3">
      <c r="A6954" s="1" t="str">
        <f>"90510622798"</f>
        <v>90510622798</v>
      </c>
      <c r="C6954" s="7">
        <v>1050</v>
      </c>
    </row>
    <row r="6955" spans="1:3" x14ac:dyDescent="0.3">
      <c r="A6955" s="1" t="str">
        <f>"90511014749"</f>
        <v>90511014749</v>
      </c>
      <c r="C6955" s="7">
        <v>1740</v>
      </c>
    </row>
    <row r="6956" spans="1:3" x14ac:dyDescent="0.3">
      <c r="A6956" s="1" t="str">
        <f>"90511022743"</f>
        <v>90511022743</v>
      </c>
      <c r="C6956" s="7">
        <v>1640</v>
      </c>
    </row>
    <row r="6957" spans="1:3" x14ac:dyDescent="0.3">
      <c r="A6957" s="1" t="str">
        <f>"90511022744"</f>
        <v>90511022744</v>
      </c>
      <c r="C6957" s="7">
        <v>1740</v>
      </c>
    </row>
    <row r="6958" spans="1:3" x14ac:dyDescent="0.3">
      <c r="A6958" s="1" t="str">
        <f>"90511022787"</f>
        <v>90511022787</v>
      </c>
      <c r="C6958" s="7">
        <v>1640</v>
      </c>
    </row>
    <row r="6959" spans="1:3" x14ac:dyDescent="0.3">
      <c r="A6959" s="1" t="str">
        <f>"90511022798"</f>
        <v>90511022798</v>
      </c>
      <c r="C6959" s="7">
        <v>1640</v>
      </c>
    </row>
    <row r="6960" spans="1:3" x14ac:dyDescent="0.3">
      <c r="A6960" s="1" t="str">
        <f>"90511124947"</f>
        <v>90511124947</v>
      </c>
      <c r="C6960" s="7">
        <v>2185</v>
      </c>
    </row>
    <row r="6961" spans="1:3" x14ac:dyDescent="0.3">
      <c r="A6961" s="1" t="str">
        <f>"90511222744"</f>
        <v>90511222744</v>
      </c>
      <c r="C6961" s="7">
        <v>1290</v>
      </c>
    </row>
    <row r="6962" spans="1:3" x14ac:dyDescent="0.3">
      <c r="A6962" s="1" t="str">
        <f>"90511222749"</f>
        <v>90511222749</v>
      </c>
      <c r="C6962" s="7">
        <v>2090</v>
      </c>
    </row>
    <row r="6963" spans="1:3" x14ac:dyDescent="0.3">
      <c r="A6963" s="1" t="str">
        <f>"90511314791"</f>
        <v>90511314791</v>
      </c>
      <c r="C6963" s="7">
        <v>1485</v>
      </c>
    </row>
    <row r="6964" spans="1:3" x14ac:dyDescent="0.3">
      <c r="A6964" s="1" t="str">
        <f>"90511422947"</f>
        <v>90511422947</v>
      </c>
      <c r="C6964" s="7">
        <v>1915</v>
      </c>
    </row>
    <row r="6965" spans="1:3" x14ac:dyDescent="0.3">
      <c r="A6965" s="1" t="str">
        <f>"90511522909"</f>
        <v>90511522909</v>
      </c>
      <c r="C6965" s="7">
        <v>2520</v>
      </c>
    </row>
    <row r="6966" spans="1:3" x14ac:dyDescent="0.3">
      <c r="A6966" s="1" t="str">
        <f>"90511622991"</f>
        <v>90511622991</v>
      </c>
      <c r="C6966" s="7">
        <v>4110</v>
      </c>
    </row>
    <row r="6967" spans="1:3" x14ac:dyDescent="0.3">
      <c r="A6967" s="1" t="str">
        <f>"90511722949"</f>
        <v>90511722949</v>
      </c>
      <c r="C6967" s="7">
        <v>2450</v>
      </c>
    </row>
    <row r="6968" spans="1:3" x14ac:dyDescent="0.3">
      <c r="A6968" s="1" t="str">
        <f>"90511822947"</f>
        <v>90511822947</v>
      </c>
      <c r="C6968" s="7">
        <v>2125</v>
      </c>
    </row>
    <row r="6969" spans="1:3" x14ac:dyDescent="0.3">
      <c r="A6969" s="1" t="str">
        <f>"90511834798"</f>
        <v>90511834798</v>
      </c>
      <c r="C6969" s="7">
        <v>2045</v>
      </c>
    </row>
    <row r="6970" spans="1:3" x14ac:dyDescent="0.3">
      <c r="A6970" s="1" t="str">
        <f>"90511914730"</f>
        <v>90511914730</v>
      </c>
      <c r="C6970" s="7">
        <v>990</v>
      </c>
    </row>
    <row r="6971" spans="1:3" x14ac:dyDescent="0.3">
      <c r="A6971" s="1" t="str">
        <f>"90511915798"</f>
        <v>90511915798</v>
      </c>
      <c r="C6971" s="7">
        <v>890</v>
      </c>
    </row>
    <row r="6972" spans="1:3" x14ac:dyDescent="0.3">
      <c r="A6972" s="1" t="str">
        <f>"90511922743"</f>
        <v>90511922743</v>
      </c>
      <c r="C6972" s="7">
        <v>890</v>
      </c>
    </row>
    <row r="6973" spans="1:3" x14ac:dyDescent="0.3">
      <c r="A6973" s="1" t="str">
        <f>"90511922747"</f>
        <v>90511922747</v>
      </c>
      <c r="C6973" s="7">
        <v>1090</v>
      </c>
    </row>
    <row r="6974" spans="1:3" x14ac:dyDescent="0.3">
      <c r="A6974" s="1" t="str">
        <f>"90511922760"</f>
        <v>90511922760</v>
      </c>
      <c r="C6974" s="7">
        <v>990</v>
      </c>
    </row>
    <row r="6975" spans="1:3" x14ac:dyDescent="0.3">
      <c r="A6975" s="1" t="str">
        <f>"90512214787"</f>
        <v>90512214787</v>
      </c>
      <c r="C6975" s="7">
        <v>1485</v>
      </c>
    </row>
    <row r="6976" spans="1:3" x14ac:dyDescent="0.3">
      <c r="A6976" s="1" t="str">
        <f>"90512214791"</f>
        <v>90512214791</v>
      </c>
      <c r="C6976" s="7">
        <v>1390</v>
      </c>
    </row>
    <row r="6977" spans="1:3" x14ac:dyDescent="0.3">
      <c r="A6977" s="1" t="str">
        <f>"90512320949"</f>
        <v>90512320949</v>
      </c>
      <c r="C6977" s="7">
        <v>2840</v>
      </c>
    </row>
    <row r="6978" spans="1:3" x14ac:dyDescent="0.3">
      <c r="A6978" s="1" t="str">
        <f>"90512324949"</f>
        <v>90512324949</v>
      </c>
      <c r="C6978" s="7">
        <v>2840</v>
      </c>
    </row>
    <row r="6979" spans="1:3" x14ac:dyDescent="0.3">
      <c r="A6979" s="1" t="str">
        <f>"90512422993"</f>
        <v>90512422993</v>
      </c>
      <c r="C6979" s="7">
        <v>2640</v>
      </c>
    </row>
    <row r="6980" spans="1:3" x14ac:dyDescent="0.3">
      <c r="A6980" s="1" t="str">
        <f>"90512434998"</f>
        <v>90512434998</v>
      </c>
      <c r="C6980" s="7">
        <v>2640</v>
      </c>
    </row>
    <row r="6981" spans="1:3" x14ac:dyDescent="0.3">
      <c r="A6981" s="1" t="str">
        <f>"90512514943"</f>
        <v>90512514943</v>
      </c>
      <c r="C6981" s="7">
        <v>1340</v>
      </c>
    </row>
    <row r="6982" spans="1:3" x14ac:dyDescent="0.3">
      <c r="A6982" s="1" t="str">
        <f>"90512624937"</f>
        <v>90512624937</v>
      </c>
      <c r="C6982" s="7">
        <v>2235</v>
      </c>
    </row>
    <row r="6983" spans="1:3" x14ac:dyDescent="0.3">
      <c r="A6983" s="1" t="str">
        <f>"90512722743"</f>
        <v>90512722743</v>
      </c>
      <c r="C6983" s="7">
        <v>895</v>
      </c>
    </row>
    <row r="6984" spans="1:3" x14ac:dyDescent="0.3">
      <c r="A6984" s="1" t="str">
        <f>"90512722744"</f>
        <v>90512722744</v>
      </c>
      <c r="C6984" s="7">
        <v>1140</v>
      </c>
    </row>
    <row r="6985" spans="1:3" x14ac:dyDescent="0.3">
      <c r="A6985" s="1" t="str">
        <f>"90512722749"</f>
        <v>90512722749</v>
      </c>
      <c r="C6985" s="7">
        <v>1140</v>
      </c>
    </row>
    <row r="6986" spans="1:3" x14ac:dyDescent="0.3">
      <c r="A6986" s="1" t="str">
        <f>"90512914944"</f>
        <v>90512914944</v>
      </c>
      <c r="C6986" s="7">
        <v>1660</v>
      </c>
    </row>
    <row r="6987" spans="1:3" x14ac:dyDescent="0.3">
      <c r="A6987" s="1" t="str">
        <f>"90512914980"</f>
        <v>90512914980</v>
      </c>
      <c r="C6987" s="7">
        <v>1690</v>
      </c>
    </row>
    <row r="6988" spans="1:3" x14ac:dyDescent="0.3">
      <c r="A6988" s="1" t="str">
        <f>"90513122730"</f>
        <v>90513122730</v>
      </c>
      <c r="C6988" s="7">
        <v>1415</v>
      </c>
    </row>
    <row r="6989" spans="1:3" x14ac:dyDescent="0.3">
      <c r="A6989" s="1" t="str">
        <f>"90513122743"</f>
        <v>90513122743</v>
      </c>
      <c r="C6989" s="7">
        <v>1000</v>
      </c>
    </row>
    <row r="6990" spans="1:3" x14ac:dyDescent="0.3">
      <c r="A6990" s="1" t="str">
        <f>"90513122744"</f>
        <v>90513122744</v>
      </c>
      <c r="C6990" s="7">
        <v>1140</v>
      </c>
    </row>
    <row r="6991" spans="1:3" x14ac:dyDescent="0.3">
      <c r="A6991" s="1" t="str">
        <f>"90513122798"</f>
        <v>90513122798</v>
      </c>
      <c r="C6991" s="7">
        <v>1155</v>
      </c>
    </row>
    <row r="6992" spans="1:3" x14ac:dyDescent="0.3">
      <c r="A6992" s="1" t="str">
        <f>"90513434749"</f>
        <v>90513434749</v>
      </c>
      <c r="C6992" s="7">
        <v>4100</v>
      </c>
    </row>
    <row r="6993" spans="1:3" x14ac:dyDescent="0.3">
      <c r="A6993" s="1" t="str">
        <f>"90513534998"</f>
        <v>90513534998</v>
      </c>
      <c r="C6993" s="7">
        <v>6000</v>
      </c>
    </row>
    <row r="6994" spans="1:3" x14ac:dyDescent="0.3">
      <c r="A6994" s="1" t="str">
        <f>"90513622760"</f>
        <v>90513622760</v>
      </c>
      <c r="C6994" s="7">
        <v>1550</v>
      </c>
    </row>
    <row r="6995" spans="1:3" x14ac:dyDescent="0.3">
      <c r="A6995" s="1" t="str">
        <f>"90513714743"</f>
        <v>90513714743</v>
      </c>
      <c r="C6995" s="7">
        <v>1100</v>
      </c>
    </row>
    <row r="6996" spans="1:3" x14ac:dyDescent="0.3">
      <c r="A6996" s="1" t="str">
        <f>"90513714744"</f>
        <v>90513714744</v>
      </c>
      <c r="C6996" s="7">
        <v>1260</v>
      </c>
    </row>
    <row r="6997" spans="1:3" x14ac:dyDescent="0.3">
      <c r="A6997" s="1" t="str">
        <f>"90513715798"</f>
        <v>90513715798</v>
      </c>
      <c r="C6997" s="7">
        <v>1260</v>
      </c>
    </row>
    <row r="6998" spans="1:3" x14ac:dyDescent="0.3">
      <c r="A6998" s="1" t="str">
        <f>"90513834998"</f>
        <v>90513834998</v>
      </c>
      <c r="C6998" s="7">
        <v>3200</v>
      </c>
    </row>
    <row r="6999" spans="1:3" x14ac:dyDescent="0.3">
      <c r="A6999" s="1" t="str">
        <f>"90513934993"</f>
        <v>90513934993</v>
      </c>
      <c r="C6999" s="7">
        <v>3145</v>
      </c>
    </row>
    <row r="7000" spans="1:3" x14ac:dyDescent="0.3">
      <c r="A7000" s="1" t="str">
        <f>"90513934998"</f>
        <v>90513934998</v>
      </c>
      <c r="C7000" s="7">
        <v>3145</v>
      </c>
    </row>
    <row r="7001" spans="1:3" x14ac:dyDescent="0.3">
      <c r="A7001" s="1" t="str">
        <f>"90513935998"</f>
        <v>90513935998</v>
      </c>
      <c r="C7001" s="7">
        <v>3205</v>
      </c>
    </row>
    <row r="7002" spans="1:3" x14ac:dyDescent="0.3">
      <c r="A7002" s="1" t="str">
        <f>"90514022787"</f>
        <v>90514022787</v>
      </c>
      <c r="C7002" s="7">
        <v>1500</v>
      </c>
    </row>
    <row r="7003" spans="1:3" x14ac:dyDescent="0.3">
      <c r="A7003" s="1" t="str">
        <f>"90514022798"</f>
        <v>90514022798</v>
      </c>
      <c r="C7003" s="7">
        <v>1500</v>
      </c>
    </row>
    <row r="7004" spans="1:3" x14ac:dyDescent="0.3">
      <c r="A7004" s="1" t="str">
        <f>"90514934998"</f>
        <v>90514934998</v>
      </c>
      <c r="C7004" s="7">
        <v>2830</v>
      </c>
    </row>
    <row r="7005" spans="1:3" x14ac:dyDescent="0.3">
      <c r="A7005" s="1" t="str">
        <f>"90515214743"</f>
        <v>90515214743</v>
      </c>
      <c r="C7005" s="7">
        <v>1740</v>
      </c>
    </row>
    <row r="7006" spans="1:3" x14ac:dyDescent="0.3">
      <c r="A7006" s="1" t="str">
        <f>"90515214744"</f>
        <v>90515214744</v>
      </c>
      <c r="C7006" s="7">
        <v>1740</v>
      </c>
    </row>
    <row r="7007" spans="1:3" x14ac:dyDescent="0.3">
      <c r="A7007" s="1" t="str">
        <f>"90515322760"</f>
        <v>90515322760</v>
      </c>
      <c r="C7007" s="7">
        <v>925</v>
      </c>
    </row>
    <row r="7008" spans="1:3" x14ac:dyDescent="0.3">
      <c r="A7008" s="1" t="str">
        <f>"90515322790"</f>
        <v>90515322790</v>
      </c>
      <c r="C7008" s="7">
        <v>925</v>
      </c>
    </row>
    <row r="7009" spans="1:3" x14ac:dyDescent="0.3">
      <c r="A7009" s="1" t="str">
        <f>"90515414930"</f>
        <v>90515414930</v>
      </c>
      <c r="C7009" s="7">
        <v>940</v>
      </c>
    </row>
    <row r="7010" spans="1:3" x14ac:dyDescent="0.3">
      <c r="A7010" s="1" t="str">
        <f>"90515422760"</f>
        <v>90515422760</v>
      </c>
      <c r="C7010" s="7">
        <v>1030</v>
      </c>
    </row>
    <row r="7011" spans="1:3" x14ac:dyDescent="0.3">
      <c r="A7011" s="1" t="str">
        <f>"90515422790"</f>
        <v>90515422790</v>
      </c>
      <c r="C7011" s="7">
        <v>1030</v>
      </c>
    </row>
    <row r="7012" spans="1:3" x14ac:dyDescent="0.3">
      <c r="A7012" s="1" t="str">
        <f>"90515522737"</f>
        <v>90515522737</v>
      </c>
      <c r="C7012" s="7">
        <v>1600</v>
      </c>
    </row>
    <row r="7013" spans="1:3" x14ac:dyDescent="0.3">
      <c r="A7013" s="1" t="str">
        <f>"90515522749"</f>
        <v>90515522749</v>
      </c>
      <c r="C7013" s="7">
        <v>1600</v>
      </c>
    </row>
    <row r="7014" spans="1:3" x14ac:dyDescent="0.3">
      <c r="A7014" s="1" t="str">
        <f>"90515522798"</f>
        <v>90515522798</v>
      </c>
      <c r="C7014" s="7">
        <v>1500</v>
      </c>
    </row>
    <row r="7015" spans="1:3" x14ac:dyDescent="0.3">
      <c r="A7015" s="1" t="str">
        <f>"90515722793"</f>
        <v>90515722793</v>
      </c>
      <c r="C7015" s="7">
        <v>2870</v>
      </c>
    </row>
    <row r="7016" spans="1:3" x14ac:dyDescent="0.3">
      <c r="A7016" s="1" t="str">
        <f>"90515922791"</f>
        <v>90515922791</v>
      </c>
      <c r="C7016" s="7">
        <v>1395</v>
      </c>
    </row>
    <row r="7017" spans="1:3" x14ac:dyDescent="0.3">
      <c r="A7017" s="1" t="str">
        <f>"90516122348"</f>
        <v>90516122348</v>
      </c>
      <c r="C7017" s="7">
        <v>1145</v>
      </c>
    </row>
    <row r="7018" spans="1:3" x14ac:dyDescent="0.3">
      <c r="A7018" s="1" t="str">
        <f>"90516222747"</f>
        <v>90516222747</v>
      </c>
      <c r="C7018" s="7">
        <v>2100</v>
      </c>
    </row>
    <row r="7019" spans="1:3" x14ac:dyDescent="0.3">
      <c r="A7019" s="1" t="str">
        <f>"90516522998"</f>
        <v>90516522998</v>
      </c>
      <c r="C7019" s="7">
        <v>2940</v>
      </c>
    </row>
    <row r="7020" spans="1:3" x14ac:dyDescent="0.3">
      <c r="A7020" s="1" t="str">
        <f>"90516622747"</f>
        <v>90516622747</v>
      </c>
      <c r="C7020" s="7">
        <v>2550</v>
      </c>
    </row>
    <row r="7021" spans="1:3" x14ac:dyDescent="0.3">
      <c r="A7021" s="1" t="str">
        <f>"90516722749"</f>
        <v>90516722749</v>
      </c>
      <c r="C7021" s="7">
        <v>1840</v>
      </c>
    </row>
    <row r="7022" spans="1:3" x14ac:dyDescent="0.3">
      <c r="A7022" s="1" t="str">
        <f>"90516722790"</f>
        <v>90516722790</v>
      </c>
      <c r="C7022" s="7">
        <v>1510</v>
      </c>
    </row>
    <row r="7023" spans="1:3" x14ac:dyDescent="0.3">
      <c r="A7023" s="1" t="str">
        <f>"90517022775"</f>
        <v>90517022775</v>
      </c>
      <c r="C7023" s="7">
        <v>1045</v>
      </c>
    </row>
    <row r="7024" spans="1:3" x14ac:dyDescent="0.3">
      <c r="A7024" s="1" t="str">
        <f>"90517124775"</f>
        <v>90517124775</v>
      </c>
      <c r="C7024" s="7">
        <v>1560</v>
      </c>
    </row>
    <row r="7025" spans="1:3" x14ac:dyDescent="0.3">
      <c r="A7025" s="1" t="str">
        <f>"90517214749"</f>
        <v>90517214749</v>
      </c>
      <c r="C7025" s="7">
        <v>2540</v>
      </c>
    </row>
    <row r="7026" spans="1:3" x14ac:dyDescent="0.3">
      <c r="A7026" s="1" t="str">
        <f>"90517322949"</f>
        <v>90517322949</v>
      </c>
      <c r="C7026" s="7">
        <v>2340</v>
      </c>
    </row>
    <row r="7027" spans="1:3" x14ac:dyDescent="0.3">
      <c r="A7027" s="1" t="str">
        <f>"90517322991"</f>
        <v>90517322991</v>
      </c>
      <c r="C7027" s="7">
        <v>2240</v>
      </c>
    </row>
    <row r="7028" spans="1:3" x14ac:dyDescent="0.3">
      <c r="A7028" s="1" t="str">
        <f>"90517522798"</f>
        <v>90517522798</v>
      </c>
      <c r="C7028" s="7">
        <v>1835</v>
      </c>
    </row>
    <row r="7029" spans="1:3" x14ac:dyDescent="0.3">
      <c r="A7029" s="1" t="str">
        <f>"90518214705"</f>
        <v>90518214705</v>
      </c>
      <c r="C7029" s="7">
        <v>1750</v>
      </c>
    </row>
    <row r="7030" spans="1:3" x14ac:dyDescent="0.3">
      <c r="A7030" s="1" t="str">
        <f>"90518214760"</f>
        <v>90518214760</v>
      </c>
      <c r="C7030" s="7">
        <v>1400</v>
      </c>
    </row>
    <row r="7031" spans="1:3" x14ac:dyDescent="0.3">
      <c r="A7031" s="1" t="str">
        <f>"90518422749"</f>
        <v>90518422749</v>
      </c>
      <c r="C7031" s="7">
        <v>2445</v>
      </c>
    </row>
    <row r="7032" spans="1:3" x14ac:dyDescent="0.3">
      <c r="A7032" s="1" t="str">
        <f>"90518522744"</f>
        <v>90518522744</v>
      </c>
      <c r="C7032" s="7">
        <v>2740</v>
      </c>
    </row>
    <row r="7033" spans="1:3" x14ac:dyDescent="0.3">
      <c r="A7033" s="1" t="str">
        <f>"90518522798"</f>
        <v>90518522798</v>
      </c>
      <c r="C7033" s="7">
        <v>2740</v>
      </c>
    </row>
    <row r="7034" spans="1:3" x14ac:dyDescent="0.3">
      <c r="A7034" s="1" t="str">
        <f>"90518822798"</f>
        <v>90518822798</v>
      </c>
      <c r="C7034" s="7">
        <v>1700</v>
      </c>
    </row>
    <row r="7035" spans="1:3" x14ac:dyDescent="0.3">
      <c r="A7035" s="1" t="str">
        <f>"90518924749"</f>
        <v>90518924749</v>
      </c>
      <c r="C7035" s="7">
        <v>3480</v>
      </c>
    </row>
    <row r="7036" spans="1:3" x14ac:dyDescent="0.3">
      <c r="A7036" s="1" t="str">
        <f>"90519022705"</f>
        <v>90519022705</v>
      </c>
      <c r="C7036" s="7">
        <v>3000</v>
      </c>
    </row>
    <row r="7037" spans="1:3" x14ac:dyDescent="0.3">
      <c r="A7037" s="1" t="str">
        <f>"90519424747"</f>
        <v>90519424747</v>
      </c>
      <c r="C7037" s="7">
        <v>4145</v>
      </c>
    </row>
    <row r="7038" spans="1:3" x14ac:dyDescent="0.3">
      <c r="A7038" s="1" t="str">
        <f>"90519524798"</f>
        <v>90519524798</v>
      </c>
      <c r="C7038" s="7">
        <v>3040</v>
      </c>
    </row>
    <row r="7039" spans="1:3" x14ac:dyDescent="0.3">
      <c r="A7039" s="1" t="str">
        <f>"90519622749"</f>
        <v>90519622749</v>
      </c>
      <c r="C7039" s="7">
        <v>3040</v>
      </c>
    </row>
    <row r="7040" spans="1:3" x14ac:dyDescent="0.3">
      <c r="A7040" s="1" t="str">
        <f>"90519722749"</f>
        <v>90519722749</v>
      </c>
      <c r="C7040" s="7">
        <v>4370</v>
      </c>
    </row>
    <row r="7041" spans="1:3" x14ac:dyDescent="0.3">
      <c r="A7041" s="1" t="str">
        <f>"90519834749"</f>
        <v>90519834749</v>
      </c>
      <c r="C7041" s="7">
        <v>3770</v>
      </c>
    </row>
    <row r="7042" spans="1:3" x14ac:dyDescent="0.3">
      <c r="A7042" s="1" t="str">
        <f>"90519922744"</f>
        <v>90519922744</v>
      </c>
      <c r="C7042" s="7">
        <v>3875</v>
      </c>
    </row>
    <row r="7043" spans="1:3" x14ac:dyDescent="0.3">
      <c r="A7043" s="1" t="str">
        <f>"90521714944"</f>
        <v>90521714944</v>
      </c>
      <c r="C7043" s="7">
        <v>1695</v>
      </c>
    </row>
    <row r="7044" spans="1:3" x14ac:dyDescent="0.3">
      <c r="A7044" s="1" t="str">
        <f>"90521714993"</f>
        <v>90521714993</v>
      </c>
      <c r="C7044" s="7">
        <v>1585</v>
      </c>
    </row>
    <row r="7045" spans="1:3" x14ac:dyDescent="0.3">
      <c r="A7045" s="1" t="str">
        <f>"90521814944"</f>
        <v>90521814944</v>
      </c>
      <c r="C7045" s="7">
        <v>2105</v>
      </c>
    </row>
    <row r="7046" spans="1:3" x14ac:dyDescent="0.3">
      <c r="A7046" s="1" t="str">
        <f>"90550122760"</f>
        <v>90550122760</v>
      </c>
      <c r="C7046" s="7">
        <v>1010</v>
      </c>
    </row>
    <row r="7047" spans="1:3" x14ac:dyDescent="0.3">
      <c r="A7047" s="1" t="str">
        <f>"90550124793"</f>
        <v>90550124793</v>
      </c>
      <c r="C7047" s="7">
        <v>1140</v>
      </c>
    </row>
    <row r="7048" spans="1:3" x14ac:dyDescent="0.3">
      <c r="A7048" s="1" t="str">
        <f>"90550124798"</f>
        <v>90550124798</v>
      </c>
      <c r="C7048" s="7">
        <v>1140</v>
      </c>
    </row>
    <row r="7049" spans="1:3" x14ac:dyDescent="0.3">
      <c r="A7049" s="1" t="str">
        <f>"90550322747"</f>
        <v>90550322747</v>
      </c>
      <c r="C7049" s="7">
        <v>985</v>
      </c>
    </row>
    <row r="7050" spans="1:3" x14ac:dyDescent="0.3">
      <c r="A7050" s="1" t="str">
        <f>"90550322760"</f>
        <v>90550322760</v>
      </c>
      <c r="C7050" s="7">
        <v>765</v>
      </c>
    </row>
    <row r="7051" spans="1:3" x14ac:dyDescent="0.3">
      <c r="A7051" s="1" t="str">
        <f>"90550322795"</f>
        <v>90550322795</v>
      </c>
      <c r="C7051" s="7">
        <v>765</v>
      </c>
    </row>
    <row r="7052" spans="1:3" x14ac:dyDescent="0.3">
      <c r="A7052" s="1" t="str">
        <f>"90550522793"</f>
        <v>90550522793</v>
      </c>
      <c r="C7052" s="7">
        <v>1425</v>
      </c>
    </row>
    <row r="7053" spans="1:3" x14ac:dyDescent="0.3">
      <c r="A7053" s="1" t="str">
        <f>"90551022760"</f>
        <v>90551022760</v>
      </c>
      <c r="C7053" s="7">
        <v>1190</v>
      </c>
    </row>
    <row r="7054" spans="1:3" x14ac:dyDescent="0.3">
      <c r="A7054" s="1" t="str">
        <f>"90551122760"</f>
        <v>90551122760</v>
      </c>
      <c r="C7054" s="7">
        <v>1005</v>
      </c>
    </row>
    <row r="7055" spans="1:3" x14ac:dyDescent="0.3">
      <c r="A7055" s="1" t="str">
        <f>"90551222760"</f>
        <v>90551222760</v>
      </c>
      <c r="C7055" s="7">
        <v>1330</v>
      </c>
    </row>
    <row r="7056" spans="1:3" x14ac:dyDescent="0.3">
      <c r="A7056" s="1" t="str">
        <f>"90551322760"</f>
        <v>90551322760</v>
      </c>
      <c r="C7056" s="7">
        <v>1180</v>
      </c>
    </row>
    <row r="7057" spans="1:3" x14ac:dyDescent="0.3">
      <c r="A7057" s="1" t="str">
        <f>"90551434760"</f>
        <v>90551434760</v>
      </c>
      <c r="C7057" s="7">
        <v>905</v>
      </c>
    </row>
    <row r="7058" spans="1:3" x14ac:dyDescent="0.3">
      <c r="A7058" s="1" t="str">
        <f>"90551522730"</f>
        <v>90551522730</v>
      </c>
      <c r="C7058" s="7">
        <v>1890</v>
      </c>
    </row>
    <row r="7059" spans="1:3" x14ac:dyDescent="0.3">
      <c r="A7059" s="1" t="str">
        <f>"90551522760"</f>
        <v>90551522760</v>
      </c>
      <c r="C7059" s="7">
        <v>1790</v>
      </c>
    </row>
    <row r="7060" spans="1:3" x14ac:dyDescent="0.3">
      <c r="A7060" s="1" t="str">
        <f>"90551614730"</f>
        <v>90551614730</v>
      </c>
      <c r="C7060" s="7">
        <v>1915</v>
      </c>
    </row>
    <row r="7061" spans="1:3" x14ac:dyDescent="0.3">
      <c r="A7061" s="1" t="str">
        <f>"90551724760"</f>
        <v>90551724760</v>
      </c>
      <c r="C7061" s="7">
        <v>3005</v>
      </c>
    </row>
    <row r="7062" spans="1:3" x14ac:dyDescent="0.3">
      <c r="A7062" s="1" t="str">
        <f>"90552022737"</f>
        <v>90552022737</v>
      </c>
      <c r="C7062" s="7">
        <v>765</v>
      </c>
    </row>
    <row r="7063" spans="1:3" x14ac:dyDescent="0.3">
      <c r="A7063" s="1" t="str">
        <f>"90552022781"</f>
        <v>90552022781</v>
      </c>
      <c r="C7063" s="7">
        <v>695</v>
      </c>
    </row>
    <row r="7064" spans="1:3" x14ac:dyDescent="0.3">
      <c r="A7064" s="1" t="str">
        <f>"90552122783"</f>
        <v>90552122783</v>
      </c>
      <c r="C7064" s="7">
        <v>660</v>
      </c>
    </row>
    <row r="7065" spans="1:3" x14ac:dyDescent="0.3">
      <c r="A7065" s="1" t="str">
        <f>"90552214760"</f>
        <v>90552214760</v>
      </c>
      <c r="C7065" s="7">
        <v>1340</v>
      </c>
    </row>
    <row r="7066" spans="1:3" x14ac:dyDescent="0.3">
      <c r="A7066" s="1" t="str">
        <f>"90552422760"</f>
        <v>90552422760</v>
      </c>
      <c r="C7066" s="7">
        <v>1300</v>
      </c>
    </row>
    <row r="7067" spans="1:3" x14ac:dyDescent="0.3">
      <c r="A7067" s="1" t="str">
        <f>"90552422783"</f>
        <v>90552422783</v>
      </c>
      <c r="C7067" s="7">
        <v>1300</v>
      </c>
    </row>
    <row r="7068" spans="1:3" x14ac:dyDescent="0.3">
      <c r="A7068" s="1" t="str">
        <f>"90552422798"</f>
        <v>90552422798</v>
      </c>
      <c r="C7068" s="7">
        <v>1575</v>
      </c>
    </row>
    <row r="7069" spans="1:3" x14ac:dyDescent="0.3">
      <c r="A7069" s="1" t="str">
        <f>"90552522754"</f>
        <v>90552522754</v>
      </c>
      <c r="C7069" s="7">
        <v>1650</v>
      </c>
    </row>
    <row r="7070" spans="1:3" x14ac:dyDescent="0.3">
      <c r="A7070" s="1" t="str">
        <f>"90552522798"</f>
        <v>90552522798</v>
      </c>
      <c r="C7070" s="7">
        <v>1650</v>
      </c>
    </row>
    <row r="7071" spans="1:3" x14ac:dyDescent="0.3">
      <c r="A7071" s="1" t="str">
        <f>"90552534798"</f>
        <v>90552534798</v>
      </c>
      <c r="C7071" s="7">
        <v>2090</v>
      </c>
    </row>
    <row r="7072" spans="1:3" x14ac:dyDescent="0.3">
      <c r="A7072" s="1" t="str">
        <f>"90552814747"</f>
        <v>90552814747</v>
      </c>
      <c r="C7072" s="7">
        <v>1140</v>
      </c>
    </row>
    <row r="7073" spans="1:3" x14ac:dyDescent="0.3">
      <c r="A7073" s="1" t="str">
        <f>"90552822711"</f>
        <v>90552822711</v>
      </c>
      <c r="C7073" s="7">
        <v>1405</v>
      </c>
    </row>
    <row r="7074" spans="1:3" x14ac:dyDescent="0.3">
      <c r="A7074" s="1" t="str">
        <f>"90552822730"</f>
        <v>90552822730</v>
      </c>
      <c r="C7074" s="7">
        <v>1280</v>
      </c>
    </row>
    <row r="7075" spans="1:3" x14ac:dyDescent="0.3">
      <c r="A7075" s="1" t="str">
        <f>"90552922730"</f>
        <v>90552922730</v>
      </c>
      <c r="C7075" s="7">
        <v>800</v>
      </c>
    </row>
    <row r="7076" spans="1:3" x14ac:dyDescent="0.3">
      <c r="A7076" s="1" t="str">
        <f>"90553522783"</f>
        <v>90553522783</v>
      </c>
      <c r="C7076" s="7">
        <v>1215</v>
      </c>
    </row>
    <row r="7077" spans="1:3" x14ac:dyDescent="0.3">
      <c r="A7077" s="1" t="str">
        <f>"90553622760"</f>
        <v>90553622760</v>
      </c>
      <c r="C7077" s="7">
        <v>1140</v>
      </c>
    </row>
    <row r="7078" spans="1:3" x14ac:dyDescent="0.3">
      <c r="A7078" s="1" t="str">
        <f>"90553622795"</f>
        <v>90553622795</v>
      </c>
      <c r="C7078" s="7">
        <v>1225</v>
      </c>
    </row>
    <row r="7079" spans="1:3" x14ac:dyDescent="0.3">
      <c r="A7079" s="1" t="str">
        <f>"90553822760"</f>
        <v>90553822760</v>
      </c>
      <c r="C7079" s="7">
        <v>1055</v>
      </c>
    </row>
    <row r="7080" spans="1:3" x14ac:dyDescent="0.3">
      <c r="A7080" s="1" t="str">
        <f>"90554022760"</f>
        <v>90554022760</v>
      </c>
      <c r="C7080" s="7">
        <v>1050</v>
      </c>
    </row>
    <row r="7081" spans="1:3" x14ac:dyDescent="0.3">
      <c r="A7081" s="1" t="str">
        <f>"90554422783"</f>
        <v>90554422783</v>
      </c>
      <c r="C7081" s="7">
        <v>965</v>
      </c>
    </row>
    <row r="7082" spans="1:3" x14ac:dyDescent="0.3">
      <c r="A7082" s="1" t="str">
        <f>"90554522783"</f>
        <v>90554522783</v>
      </c>
      <c r="C7082" s="7">
        <v>810</v>
      </c>
    </row>
    <row r="7083" spans="1:3" x14ac:dyDescent="0.3">
      <c r="A7083" s="1" t="str">
        <f>"90554522795"</f>
        <v>90554522795</v>
      </c>
      <c r="C7083" s="7">
        <v>810</v>
      </c>
    </row>
    <row r="7084" spans="1:3" x14ac:dyDescent="0.3">
      <c r="A7084" s="1" t="str">
        <f>"90554714743"</f>
        <v>90554714743</v>
      </c>
      <c r="C7084" s="7">
        <v>1340</v>
      </c>
    </row>
    <row r="7085" spans="1:3" x14ac:dyDescent="0.3">
      <c r="A7085" s="1" t="str">
        <f>"90555022730"</f>
        <v>90555022730</v>
      </c>
      <c r="C7085" s="7">
        <v>975</v>
      </c>
    </row>
    <row r="7086" spans="1:3" x14ac:dyDescent="0.3">
      <c r="A7086" s="1" t="str">
        <f>"90555614783"</f>
        <v>90555614783</v>
      </c>
      <c r="C7086" s="7">
        <v>1585</v>
      </c>
    </row>
    <row r="7087" spans="1:3" x14ac:dyDescent="0.3">
      <c r="A7087" s="1" t="str">
        <f>"90555614795"</f>
        <v>90555614795</v>
      </c>
      <c r="C7087" s="7">
        <v>1375</v>
      </c>
    </row>
    <row r="7088" spans="1:3" x14ac:dyDescent="0.3">
      <c r="A7088" s="1" t="str">
        <f>"90555822747"</f>
        <v>90555822747</v>
      </c>
      <c r="C7088" s="7">
        <v>1575</v>
      </c>
    </row>
    <row r="7089" spans="1:3" x14ac:dyDescent="0.3">
      <c r="A7089" s="1" t="str">
        <f>"90555822765"</f>
        <v>90555822765</v>
      </c>
      <c r="C7089" s="7">
        <v>1555</v>
      </c>
    </row>
    <row r="7090" spans="1:3" x14ac:dyDescent="0.3">
      <c r="A7090" s="1" t="str">
        <f>"90555922754"</f>
        <v>90555922754</v>
      </c>
      <c r="C7090" s="7">
        <v>1995</v>
      </c>
    </row>
    <row r="7091" spans="1:3" x14ac:dyDescent="0.3">
      <c r="A7091" s="1" t="str">
        <f>"90555922760"</f>
        <v>90555922760</v>
      </c>
      <c r="C7091" s="7">
        <v>1510</v>
      </c>
    </row>
    <row r="7092" spans="1:3" x14ac:dyDescent="0.3">
      <c r="A7092" s="1" t="str">
        <f>"90556014789"</f>
        <v>90556014789</v>
      </c>
      <c r="C7092" s="7">
        <v>875</v>
      </c>
    </row>
    <row r="7093" spans="1:3" x14ac:dyDescent="0.3">
      <c r="A7093" s="1" t="str">
        <f>"90556014798"</f>
        <v>90556014798</v>
      </c>
      <c r="C7093" s="7">
        <v>875</v>
      </c>
    </row>
    <row r="7094" spans="1:3" x14ac:dyDescent="0.3">
      <c r="A7094" s="1" t="str">
        <f>"90556222760"</f>
        <v>90556222760</v>
      </c>
      <c r="C7094" s="7">
        <v>1140</v>
      </c>
    </row>
    <row r="7095" spans="1:3" x14ac:dyDescent="0.3">
      <c r="A7095" s="1" t="str">
        <f>"90556222902"</f>
        <v>90556222902</v>
      </c>
      <c r="C7095" s="7">
        <v>1240</v>
      </c>
    </row>
    <row r="7096" spans="1:3" x14ac:dyDescent="0.3">
      <c r="A7096" s="1" t="str">
        <f>"90556222995"</f>
        <v>90556222995</v>
      </c>
      <c r="C7096" s="7">
        <v>1240</v>
      </c>
    </row>
    <row r="7097" spans="1:3" x14ac:dyDescent="0.3">
      <c r="A7097" s="1" t="str">
        <f>"90556322730"</f>
        <v>90556322730</v>
      </c>
      <c r="C7097" s="7">
        <v>1150</v>
      </c>
    </row>
    <row r="7098" spans="1:3" x14ac:dyDescent="0.3">
      <c r="A7098" s="1" t="str">
        <f>"90556914730"</f>
        <v>90556914730</v>
      </c>
      <c r="C7098" s="7">
        <v>940</v>
      </c>
    </row>
    <row r="7099" spans="1:3" x14ac:dyDescent="0.3">
      <c r="A7099" s="1" t="str">
        <f>"90556914760"</f>
        <v>90556914760</v>
      </c>
      <c r="C7099" s="7">
        <v>940</v>
      </c>
    </row>
    <row r="7100" spans="1:3" x14ac:dyDescent="0.3">
      <c r="A7100" s="1" t="str">
        <f>"90557114760"</f>
        <v>90557114760</v>
      </c>
      <c r="C7100" s="7">
        <v>1750</v>
      </c>
    </row>
    <row r="7101" spans="1:3" x14ac:dyDescent="0.3">
      <c r="A7101" s="1" t="str">
        <f>"90557224731"</f>
        <v>90557224731</v>
      </c>
      <c r="C7101" s="7">
        <v>1130</v>
      </c>
    </row>
    <row r="7102" spans="1:3" x14ac:dyDescent="0.3">
      <c r="A7102" s="1" t="str">
        <f>"90557224759"</f>
        <v>90557224759</v>
      </c>
      <c r="C7102" s="7">
        <v>1565</v>
      </c>
    </row>
    <row r="7103" spans="1:3" x14ac:dyDescent="0.3">
      <c r="A7103" s="1" t="str">
        <f>"90557722705"</f>
        <v>90557722705</v>
      </c>
      <c r="C7103" s="7">
        <v>900</v>
      </c>
    </row>
    <row r="7104" spans="1:3" x14ac:dyDescent="0.3">
      <c r="A7104" s="1" t="str">
        <f>"90557722760"</f>
        <v>90557722760</v>
      </c>
      <c r="C7104" s="7">
        <v>830</v>
      </c>
    </row>
    <row r="7105" spans="1:3" x14ac:dyDescent="0.3">
      <c r="A7105" s="1" t="str">
        <f>"90557722783"</f>
        <v>90557722783</v>
      </c>
      <c r="C7105" s="7">
        <v>830</v>
      </c>
    </row>
    <row r="7106" spans="1:3" x14ac:dyDescent="0.3">
      <c r="A7106" s="1" t="str">
        <f>"90557922791"</f>
        <v>90557922791</v>
      </c>
      <c r="C7106" s="7">
        <v>1150</v>
      </c>
    </row>
    <row r="7107" spans="1:3" x14ac:dyDescent="0.3">
      <c r="A7107" s="1" t="str">
        <f>"90557922798"</f>
        <v>90557922798</v>
      </c>
      <c r="C7107" s="7">
        <v>1150</v>
      </c>
    </row>
    <row r="7108" spans="1:3" x14ac:dyDescent="0.3">
      <c r="A7108" s="1" t="str">
        <f>"90557924798"</f>
        <v>90557924798</v>
      </c>
      <c r="C7108" s="7">
        <v>1150</v>
      </c>
    </row>
    <row r="7109" spans="1:3" x14ac:dyDescent="0.3">
      <c r="A7109" s="1" t="str">
        <f>"90558214747"</f>
        <v>90558214747</v>
      </c>
      <c r="C7109" s="7">
        <v>1335</v>
      </c>
    </row>
    <row r="7110" spans="1:3" x14ac:dyDescent="0.3">
      <c r="A7110" s="1" t="str">
        <f>"90558322760"</f>
        <v>90558322760</v>
      </c>
      <c r="C7110" s="7">
        <v>1740</v>
      </c>
    </row>
    <row r="7111" spans="1:3" x14ac:dyDescent="0.3">
      <c r="A7111" s="1" t="str">
        <f>"90558422705"</f>
        <v>90558422705</v>
      </c>
      <c r="C7111" s="7">
        <v>1570</v>
      </c>
    </row>
    <row r="7112" spans="1:3" x14ac:dyDescent="0.3">
      <c r="A7112" s="1" t="str">
        <f>"90558422730"</f>
        <v>90558422730</v>
      </c>
      <c r="C7112" s="7">
        <v>1540</v>
      </c>
    </row>
    <row r="7113" spans="1:3" x14ac:dyDescent="0.3">
      <c r="A7113" s="1" t="str">
        <f>"90558522724"</f>
        <v>90558522724</v>
      </c>
      <c r="C7113" s="7">
        <v>1000</v>
      </c>
    </row>
    <row r="7114" spans="1:3" x14ac:dyDescent="0.3">
      <c r="A7114" s="1" t="str">
        <f>"90558724742"</f>
        <v>90558724742</v>
      </c>
      <c r="C7114" s="7">
        <v>7790</v>
      </c>
    </row>
    <row r="7115" spans="1:3" x14ac:dyDescent="0.3">
      <c r="A7115" s="1" t="str">
        <f>"90558822760"</f>
        <v>90558822760</v>
      </c>
      <c r="C7115" s="7">
        <v>1600</v>
      </c>
    </row>
    <row r="7116" spans="1:3" x14ac:dyDescent="0.3">
      <c r="A7116" s="1" t="str">
        <f>"90558824760"</f>
        <v>90558824760</v>
      </c>
      <c r="C7116" s="7">
        <v>1440</v>
      </c>
    </row>
    <row r="7117" spans="1:3" x14ac:dyDescent="0.3">
      <c r="A7117" s="1" t="str">
        <f>"90559622760"</f>
        <v>90559622760</v>
      </c>
      <c r="C7117" s="7">
        <v>1545</v>
      </c>
    </row>
    <row r="7118" spans="1:3" x14ac:dyDescent="0.3">
      <c r="A7118" s="1" t="str">
        <f>"90620222793"</f>
        <v>90620222793</v>
      </c>
      <c r="C7118" s="7">
        <v>1450</v>
      </c>
    </row>
    <row r="7119" spans="1:3" x14ac:dyDescent="0.3">
      <c r="A7119" s="1" t="str">
        <f>"90620222943"</f>
        <v>90620222943</v>
      </c>
      <c r="C7119" s="7">
        <v>1450</v>
      </c>
    </row>
    <row r="7120" spans="1:3" x14ac:dyDescent="0.3">
      <c r="A7120" s="1" t="str">
        <f>"90620222944"</f>
        <v>90620222944</v>
      </c>
      <c r="C7120" s="7">
        <v>1650</v>
      </c>
    </row>
    <row r="7121" spans="1:3" x14ac:dyDescent="0.3">
      <c r="A7121" s="1" t="str">
        <f>"90620224949"</f>
        <v>90620224949</v>
      </c>
      <c r="C7121" s="7">
        <v>1650</v>
      </c>
    </row>
    <row r="7122" spans="1:3" x14ac:dyDescent="0.3">
      <c r="A7122" s="1" t="str">
        <f>"90620314749"</f>
        <v>90620314749</v>
      </c>
      <c r="C7122" s="7">
        <v>1765</v>
      </c>
    </row>
    <row r="7123" spans="1:3" x14ac:dyDescent="0.3">
      <c r="A7123" s="1" t="str">
        <f>"90621114955"</f>
        <v>90621114955</v>
      </c>
      <c r="C7123" s="7">
        <v>1295</v>
      </c>
    </row>
    <row r="7124" spans="1:3" x14ac:dyDescent="0.3">
      <c r="A7124" s="1" t="str">
        <f>"90621122944"</f>
        <v>90621122944</v>
      </c>
      <c r="C7124" s="7">
        <v>1990</v>
      </c>
    </row>
    <row r="7125" spans="1:3" x14ac:dyDescent="0.3">
      <c r="A7125" s="1" t="str">
        <f>"90621124993"</f>
        <v>90621124993</v>
      </c>
      <c r="C7125" s="7">
        <v>1405</v>
      </c>
    </row>
    <row r="7126" spans="1:3" x14ac:dyDescent="0.3">
      <c r="A7126" s="1" t="str">
        <f>"90621222943"</f>
        <v>90621222943</v>
      </c>
      <c r="C7126" s="7">
        <v>1600</v>
      </c>
    </row>
    <row r="7127" spans="1:3" x14ac:dyDescent="0.3">
      <c r="A7127" s="1" t="str">
        <f>"90621414944"</f>
        <v>90621414944</v>
      </c>
      <c r="C7127" s="7">
        <v>1550</v>
      </c>
    </row>
    <row r="7128" spans="1:3" x14ac:dyDescent="0.3">
      <c r="A7128" s="1" t="str">
        <f>"90621414993"</f>
        <v>90621414993</v>
      </c>
      <c r="C7128" s="7">
        <v>1390</v>
      </c>
    </row>
    <row r="7129" spans="1:3" x14ac:dyDescent="0.3">
      <c r="A7129" s="1" t="str">
        <f>"90621414997"</f>
        <v>90621414997</v>
      </c>
      <c r="C7129" s="7">
        <v>1110</v>
      </c>
    </row>
    <row r="7130" spans="1:3" x14ac:dyDescent="0.3">
      <c r="A7130" s="1" t="str">
        <f>"90621522944"</f>
        <v>90621522944</v>
      </c>
      <c r="C7130" s="7">
        <v>2235</v>
      </c>
    </row>
    <row r="7131" spans="1:3" x14ac:dyDescent="0.3">
      <c r="A7131" s="1" t="str">
        <f>"90621522991"</f>
        <v>90621522991</v>
      </c>
      <c r="C7131" s="7">
        <v>1435</v>
      </c>
    </row>
    <row r="7132" spans="1:3" x14ac:dyDescent="0.3">
      <c r="A7132" s="1" t="str">
        <f>"90621614944"</f>
        <v>90621614944</v>
      </c>
      <c r="C7132" s="7">
        <v>1150</v>
      </c>
    </row>
    <row r="7133" spans="1:3" x14ac:dyDescent="0.3">
      <c r="A7133" s="1" t="str">
        <f>"90621722938"</f>
        <v>90621722938</v>
      </c>
      <c r="C7133" s="7">
        <v>2500</v>
      </c>
    </row>
    <row r="7134" spans="1:3" x14ac:dyDescent="0.3">
      <c r="A7134" s="1" t="str">
        <f>"90621722993"</f>
        <v>90621722993</v>
      </c>
      <c r="C7134" s="7">
        <v>2475</v>
      </c>
    </row>
    <row r="7135" spans="1:3" x14ac:dyDescent="0.3">
      <c r="A7135" s="1" t="str">
        <f>"90621922938"</f>
        <v>90621922938</v>
      </c>
      <c r="C7135" s="7">
        <v>2900</v>
      </c>
    </row>
    <row r="7136" spans="1:3" x14ac:dyDescent="0.3">
      <c r="A7136" s="1" t="str">
        <f>"90621922986"</f>
        <v>90621922986</v>
      </c>
      <c r="C7136" s="7">
        <v>2320</v>
      </c>
    </row>
    <row r="7137" spans="1:3" x14ac:dyDescent="0.3">
      <c r="A7137" s="1" t="str">
        <f>"90621922991"</f>
        <v>90621922991</v>
      </c>
      <c r="C7137" s="7">
        <v>2215</v>
      </c>
    </row>
    <row r="7138" spans="1:3" x14ac:dyDescent="0.3">
      <c r="A7138" s="1" t="str">
        <f>"90622022991"</f>
        <v>90622022991</v>
      </c>
      <c r="C7138" s="7">
        <v>2490</v>
      </c>
    </row>
    <row r="7139" spans="1:3" x14ac:dyDescent="0.3">
      <c r="A7139" s="1" t="str">
        <f>"90622122743"</f>
        <v>90622122743</v>
      </c>
      <c r="C7139" s="7">
        <v>935</v>
      </c>
    </row>
    <row r="7140" spans="1:3" x14ac:dyDescent="0.3">
      <c r="A7140" s="1" t="str">
        <f>"90622222944"</f>
        <v>90622222944</v>
      </c>
      <c r="C7140" s="7">
        <v>1440</v>
      </c>
    </row>
    <row r="7141" spans="1:3" x14ac:dyDescent="0.3">
      <c r="A7141" s="1" t="str">
        <f>"90622322944"</f>
        <v>90622322944</v>
      </c>
      <c r="C7141" s="7">
        <v>1370</v>
      </c>
    </row>
    <row r="7142" spans="1:3" x14ac:dyDescent="0.3">
      <c r="A7142" s="1" t="str">
        <f>"90622324949"</f>
        <v>90622324949</v>
      </c>
      <c r="C7142" s="7">
        <v>1370</v>
      </c>
    </row>
    <row r="7143" spans="1:3" x14ac:dyDescent="0.3">
      <c r="A7143" s="1" t="str">
        <f>"90622422743"</f>
        <v>90622422743</v>
      </c>
      <c r="C7143" s="7">
        <v>1550</v>
      </c>
    </row>
    <row r="7144" spans="1:3" x14ac:dyDescent="0.3">
      <c r="A7144" s="1" t="str">
        <f>"90622422744"</f>
        <v>90622422744</v>
      </c>
      <c r="C7144" s="7">
        <v>1650</v>
      </c>
    </row>
    <row r="7145" spans="1:3" x14ac:dyDescent="0.3">
      <c r="A7145" s="1" t="str">
        <f>"90622524743"</f>
        <v>90622524743</v>
      </c>
      <c r="C7145" s="7">
        <v>1995</v>
      </c>
    </row>
    <row r="7146" spans="1:3" x14ac:dyDescent="0.3">
      <c r="A7146" s="1" t="str">
        <f>"90622622743"</f>
        <v>90622622743</v>
      </c>
      <c r="C7146" s="7">
        <v>2180</v>
      </c>
    </row>
    <row r="7147" spans="1:3" x14ac:dyDescent="0.3">
      <c r="A7147" s="1" t="str">
        <f>"90622622744"</f>
        <v>90622622744</v>
      </c>
      <c r="C7147" s="7">
        <v>2250</v>
      </c>
    </row>
    <row r="7148" spans="1:3" x14ac:dyDescent="0.3">
      <c r="A7148" s="1" t="str">
        <f>"90622922798"</f>
        <v>90622922798</v>
      </c>
      <c r="C7148" s="7">
        <v>2240</v>
      </c>
    </row>
    <row r="7149" spans="1:3" x14ac:dyDescent="0.3">
      <c r="A7149" s="1" t="str">
        <f>"90630115743"</f>
        <v>90630115743</v>
      </c>
      <c r="C7149" s="7">
        <v>1240</v>
      </c>
    </row>
    <row r="7150" spans="1:3" x14ac:dyDescent="0.3">
      <c r="A7150" s="1" t="str">
        <f>"90630233398"</f>
        <v>90630233398</v>
      </c>
      <c r="C7150" s="7">
        <v>1625</v>
      </c>
    </row>
    <row r="7151" spans="1:3" x14ac:dyDescent="0.3">
      <c r="A7151" s="1" t="str">
        <f>"90630314943"</f>
        <v>90630314943</v>
      </c>
      <c r="C7151" s="7">
        <v>1225</v>
      </c>
    </row>
    <row r="7152" spans="1:3" x14ac:dyDescent="0.3">
      <c r="A7152" s="1" t="str">
        <f>"90630424749"</f>
        <v>90630424749</v>
      </c>
      <c r="C7152" s="7">
        <v>3840</v>
      </c>
    </row>
    <row r="7153" spans="1:3" x14ac:dyDescent="0.3">
      <c r="A7153" s="1" t="str">
        <f>"90630424798"</f>
        <v>90630424798</v>
      </c>
      <c r="C7153" s="7">
        <v>3500</v>
      </c>
    </row>
    <row r="7154" spans="1:3" x14ac:dyDescent="0.3">
      <c r="A7154" s="1" t="str">
        <f>"90631134998"</f>
        <v>90631134998</v>
      </c>
      <c r="C7154" s="7">
        <v>2140</v>
      </c>
    </row>
    <row r="7155" spans="1:3" x14ac:dyDescent="0.3">
      <c r="A7155" s="1" t="str">
        <f>"90631422744"</f>
        <v>90631422744</v>
      </c>
      <c r="C7155" s="7">
        <v>2140</v>
      </c>
    </row>
    <row r="7156" spans="1:3" x14ac:dyDescent="0.3">
      <c r="A7156" s="1" t="str">
        <f>"90631422798"</f>
        <v>90631422798</v>
      </c>
      <c r="C7156" s="7">
        <v>2140</v>
      </c>
    </row>
    <row r="7157" spans="1:3" x14ac:dyDescent="0.3">
      <c r="A7157" s="1" t="str">
        <f>"90631522944"</f>
        <v>90631522944</v>
      </c>
      <c r="C7157" s="7">
        <v>1040</v>
      </c>
    </row>
    <row r="7158" spans="1:3" x14ac:dyDescent="0.3">
      <c r="A7158" s="1" t="str">
        <f>"90631624743"</f>
        <v>90631624743</v>
      </c>
      <c r="C7158" s="7">
        <v>3250</v>
      </c>
    </row>
    <row r="7159" spans="1:3" x14ac:dyDescent="0.3">
      <c r="A7159" s="1" t="str">
        <f>"90640214743"</f>
        <v>90640214743</v>
      </c>
      <c r="C7159" s="7">
        <v>1140</v>
      </c>
    </row>
    <row r="7160" spans="1:3" x14ac:dyDescent="0.3">
      <c r="A7160" s="1" t="str">
        <f>"90640214749"</f>
        <v>90640214749</v>
      </c>
      <c r="C7160" s="7">
        <v>1540</v>
      </c>
    </row>
    <row r="7161" spans="1:3" x14ac:dyDescent="0.3">
      <c r="A7161" s="1" t="str">
        <f>"90640322944"</f>
        <v>90640322944</v>
      </c>
      <c r="C7161" s="7">
        <v>1010</v>
      </c>
    </row>
    <row r="7162" spans="1:3" x14ac:dyDescent="0.3">
      <c r="A7162" s="1" t="str">
        <f>"90640422993"</f>
        <v>90640422993</v>
      </c>
      <c r="C7162" s="7">
        <v>1140</v>
      </c>
    </row>
    <row r="7163" spans="1:3" x14ac:dyDescent="0.3">
      <c r="A7163" s="1" t="str">
        <f>"90640522998"</f>
        <v>90640522998</v>
      </c>
      <c r="C7163" s="7">
        <v>1790</v>
      </c>
    </row>
    <row r="7164" spans="1:3" x14ac:dyDescent="0.3">
      <c r="A7164" s="1" t="str">
        <f>"90640722987"</f>
        <v>90640722987</v>
      </c>
      <c r="C7164" s="7">
        <v>1310</v>
      </c>
    </row>
    <row r="7165" spans="1:3" x14ac:dyDescent="0.3">
      <c r="A7165" s="1" t="str">
        <f>"90640722998"</f>
        <v>90640722998</v>
      </c>
      <c r="C7165" s="7">
        <v>1310</v>
      </c>
    </row>
    <row r="7166" spans="1:3" x14ac:dyDescent="0.3">
      <c r="A7166" s="1" t="str">
        <f>"90640914979"</f>
        <v>90640914979</v>
      </c>
      <c r="C7166" s="7">
        <v>1895</v>
      </c>
    </row>
    <row r="7167" spans="1:3" x14ac:dyDescent="0.3">
      <c r="A7167" s="1" t="str">
        <f>"90640922987"</f>
        <v>90640922987</v>
      </c>
      <c r="C7167" s="7">
        <v>1695</v>
      </c>
    </row>
    <row r="7168" spans="1:3" x14ac:dyDescent="0.3">
      <c r="A7168" s="1" t="str">
        <f>"90641034798"</f>
        <v>90641034798</v>
      </c>
      <c r="C7168" s="7">
        <v>1580</v>
      </c>
    </row>
    <row r="7169" spans="1:3" x14ac:dyDescent="0.3">
      <c r="A7169" s="1" t="str">
        <f>"90641122991"</f>
        <v>90641122991</v>
      </c>
      <c r="C7169" s="7">
        <v>1560</v>
      </c>
    </row>
    <row r="7170" spans="1:3" x14ac:dyDescent="0.3">
      <c r="A7170" s="1" t="str">
        <f>"90641322998"</f>
        <v>90641322998</v>
      </c>
      <c r="C7170" s="7">
        <v>1765</v>
      </c>
    </row>
    <row r="7171" spans="1:3" x14ac:dyDescent="0.3">
      <c r="A7171" s="1" t="str">
        <f>"90641422987"</f>
        <v>90641422987</v>
      </c>
      <c r="C7171" s="7">
        <v>1625</v>
      </c>
    </row>
    <row r="7172" spans="1:3" x14ac:dyDescent="0.3">
      <c r="A7172" s="1" t="str">
        <f>"90641522987"</f>
        <v>90641522987</v>
      </c>
      <c r="C7172" s="7">
        <v>2335</v>
      </c>
    </row>
    <row r="7173" spans="1:3" x14ac:dyDescent="0.3">
      <c r="A7173" s="1" t="str">
        <f>"90641622961"</f>
        <v>90641622961</v>
      </c>
      <c r="C7173" s="7">
        <v>1660</v>
      </c>
    </row>
    <row r="7174" spans="1:3" x14ac:dyDescent="0.3">
      <c r="A7174" s="1" t="str">
        <f>"90641622979"</f>
        <v>90641622979</v>
      </c>
      <c r="C7174" s="7">
        <v>1625</v>
      </c>
    </row>
    <row r="7175" spans="1:3" x14ac:dyDescent="0.3">
      <c r="A7175" s="1" t="str">
        <f>"90641723787"</f>
        <v>90641723787</v>
      </c>
      <c r="C7175" s="7">
        <v>1435</v>
      </c>
    </row>
    <row r="7176" spans="1:3" x14ac:dyDescent="0.3">
      <c r="A7176" s="1" t="str">
        <f>"90641724798"</f>
        <v>90641724798</v>
      </c>
      <c r="C7176" s="7">
        <v>1870</v>
      </c>
    </row>
    <row r="7177" spans="1:3" x14ac:dyDescent="0.3">
      <c r="A7177" s="1" t="str">
        <f>"90641822730"</f>
        <v>90641822730</v>
      </c>
      <c r="C7177" s="7">
        <v>1340</v>
      </c>
    </row>
    <row r="7178" spans="1:3" x14ac:dyDescent="0.3">
      <c r="A7178" s="1" t="str">
        <f>"90641822798"</f>
        <v>90641822798</v>
      </c>
      <c r="C7178" s="7">
        <v>1485</v>
      </c>
    </row>
    <row r="7179" spans="1:3" x14ac:dyDescent="0.3">
      <c r="A7179" s="1" t="str">
        <f>"90642222987"</f>
        <v>90642222987</v>
      </c>
      <c r="C7179" s="7">
        <v>1845</v>
      </c>
    </row>
    <row r="7180" spans="1:3" x14ac:dyDescent="0.3">
      <c r="A7180" s="1" t="str">
        <f>"90642222998"</f>
        <v>90642222998</v>
      </c>
      <c r="C7180" s="7">
        <v>1555</v>
      </c>
    </row>
    <row r="7181" spans="1:3" x14ac:dyDescent="0.3">
      <c r="A7181" s="1" t="str">
        <f>"90642322987"</f>
        <v>90642322987</v>
      </c>
      <c r="C7181" s="7">
        <v>2215</v>
      </c>
    </row>
    <row r="7182" spans="1:3" x14ac:dyDescent="0.3">
      <c r="A7182" s="1" t="str">
        <f>"90642422943"</f>
        <v>90642422943</v>
      </c>
      <c r="C7182" s="7">
        <v>1725</v>
      </c>
    </row>
    <row r="7183" spans="1:3" x14ac:dyDescent="0.3">
      <c r="A7183" s="1" t="str">
        <f>"90642422944"</f>
        <v>90642422944</v>
      </c>
      <c r="C7183" s="7">
        <v>1720</v>
      </c>
    </row>
    <row r="7184" spans="1:3" x14ac:dyDescent="0.3">
      <c r="A7184" s="1" t="str">
        <f>"90642522979"</f>
        <v>90642522979</v>
      </c>
      <c r="C7184" s="7">
        <v>2290</v>
      </c>
    </row>
    <row r="7185" spans="1:3" x14ac:dyDescent="0.3">
      <c r="A7185" s="1" t="str">
        <f>"90642522983"</f>
        <v>90642522983</v>
      </c>
      <c r="C7185" s="7">
        <v>1740</v>
      </c>
    </row>
    <row r="7186" spans="1:3" x14ac:dyDescent="0.3">
      <c r="A7186" s="1" t="str">
        <f>"90642522987"</f>
        <v>90642522987</v>
      </c>
      <c r="C7186" s="7">
        <v>1540</v>
      </c>
    </row>
    <row r="7187" spans="1:3" x14ac:dyDescent="0.3">
      <c r="A7187" s="1" t="str">
        <f>"90642522998"</f>
        <v>90642522998</v>
      </c>
      <c r="C7187" s="7">
        <v>1740</v>
      </c>
    </row>
    <row r="7188" spans="1:3" x14ac:dyDescent="0.3">
      <c r="A7188" s="1" t="str">
        <f>"90642614993"</f>
        <v>90642614993</v>
      </c>
      <c r="C7188" s="7">
        <v>1440</v>
      </c>
    </row>
    <row r="7189" spans="1:3" x14ac:dyDescent="0.3">
      <c r="A7189" s="1" t="str">
        <f>"90642614998"</f>
        <v>90642614998</v>
      </c>
      <c r="C7189" s="7">
        <v>1440</v>
      </c>
    </row>
    <row r="7190" spans="1:3" x14ac:dyDescent="0.3">
      <c r="A7190" s="1" t="str">
        <f>"90642714961"</f>
        <v>90642714961</v>
      </c>
      <c r="C7190" s="7">
        <v>1880</v>
      </c>
    </row>
    <row r="7191" spans="1:3" x14ac:dyDescent="0.3">
      <c r="A7191" s="1" t="str">
        <f>"90642722987"</f>
        <v>90642722987</v>
      </c>
      <c r="C7191" s="7">
        <v>1550</v>
      </c>
    </row>
    <row r="7192" spans="1:3" x14ac:dyDescent="0.3">
      <c r="A7192" s="1" t="str">
        <f>"90642814987"</f>
        <v>90642814987</v>
      </c>
      <c r="C7192" s="7">
        <v>1155</v>
      </c>
    </row>
    <row r="7193" spans="1:3" x14ac:dyDescent="0.3">
      <c r="A7193" s="1" t="str">
        <f>"90642814998"</f>
        <v>90642814998</v>
      </c>
      <c r="C7193" s="7">
        <v>1340</v>
      </c>
    </row>
    <row r="7194" spans="1:3" x14ac:dyDescent="0.3">
      <c r="A7194" s="1" t="str">
        <f>"90642922793"</f>
        <v>90642922793</v>
      </c>
      <c r="C7194" s="7">
        <v>935</v>
      </c>
    </row>
    <row r="7195" spans="1:3" x14ac:dyDescent="0.3">
      <c r="A7195" s="1" t="str">
        <f>"90643014943"</f>
        <v>90643014943</v>
      </c>
      <c r="C7195" s="7">
        <v>1000</v>
      </c>
    </row>
    <row r="7196" spans="1:3" x14ac:dyDescent="0.3">
      <c r="A7196" s="1" t="str">
        <f>"90643114987"</f>
        <v>90643114987</v>
      </c>
      <c r="C7196" s="7">
        <v>1885</v>
      </c>
    </row>
    <row r="7197" spans="1:3" x14ac:dyDescent="0.3">
      <c r="A7197" s="1" t="str">
        <f>"90643222960"</f>
        <v>90643222960</v>
      </c>
      <c r="C7197" s="7">
        <v>1700</v>
      </c>
    </row>
    <row r="7198" spans="1:3" x14ac:dyDescent="0.3">
      <c r="A7198" s="1" t="str">
        <f>"90643222979"</f>
        <v>90643222979</v>
      </c>
      <c r="C7198" s="7">
        <v>1825</v>
      </c>
    </row>
    <row r="7199" spans="1:3" x14ac:dyDescent="0.3">
      <c r="A7199" s="1" t="str">
        <f>"90643322998"</f>
        <v>90643322998</v>
      </c>
      <c r="C7199" s="7">
        <v>1700</v>
      </c>
    </row>
    <row r="7200" spans="1:3" x14ac:dyDescent="0.3">
      <c r="A7200" s="1" t="str">
        <f>"90643422943"</f>
        <v>90643422943</v>
      </c>
      <c r="C7200" s="7">
        <v>990</v>
      </c>
    </row>
    <row r="7201" spans="1:3" x14ac:dyDescent="0.3">
      <c r="A7201" s="1" t="str">
        <f>"90643422944"</f>
        <v>90643422944</v>
      </c>
      <c r="C7201" s="7">
        <v>1090</v>
      </c>
    </row>
    <row r="7202" spans="1:3" x14ac:dyDescent="0.3">
      <c r="A7202" s="1" t="str">
        <f>"90643522779"</f>
        <v>90643522779</v>
      </c>
      <c r="C7202" s="7">
        <v>1300</v>
      </c>
    </row>
    <row r="7203" spans="1:3" x14ac:dyDescent="0.3">
      <c r="A7203" s="1" t="str">
        <f>"90643522797"</f>
        <v>90643522797</v>
      </c>
      <c r="C7203" s="7">
        <v>1300</v>
      </c>
    </row>
    <row r="7204" spans="1:3" x14ac:dyDescent="0.3">
      <c r="A7204" s="1" t="str">
        <f>"90643522959"</f>
        <v>90643522959</v>
      </c>
      <c r="C7204" s="7">
        <v>1390</v>
      </c>
    </row>
    <row r="7205" spans="1:3" x14ac:dyDescent="0.3">
      <c r="A7205" s="1" t="str">
        <f>"90643522997"</f>
        <v>90643522997</v>
      </c>
      <c r="C7205" s="7">
        <v>1390</v>
      </c>
    </row>
    <row r="7206" spans="1:3" x14ac:dyDescent="0.3">
      <c r="A7206" s="1" t="str">
        <f>"90643734798"</f>
        <v>90643734798</v>
      </c>
      <c r="C7206" s="7">
        <v>2000</v>
      </c>
    </row>
    <row r="7207" spans="1:3" x14ac:dyDescent="0.3">
      <c r="A7207" s="1" t="str">
        <f>"90643814943"</f>
        <v>90643814943</v>
      </c>
      <c r="C7207" s="7">
        <v>1190</v>
      </c>
    </row>
    <row r="7208" spans="1:3" x14ac:dyDescent="0.3">
      <c r="A7208" s="1" t="str">
        <f>"90643814944"</f>
        <v>90643814944</v>
      </c>
      <c r="C7208" s="7">
        <v>1400</v>
      </c>
    </row>
    <row r="7209" spans="1:3" x14ac:dyDescent="0.3">
      <c r="A7209" s="1" t="str">
        <f>"90644022987"</f>
        <v>90644022987</v>
      </c>
      <c r="C7209" s="7">
        <v>1600</v>
      </c>
    </row>
    <row r="7210" spans="1:3" x14ac:dyDescent="0.3">
      <c r="A7210" s="1" t="str">
        <f>"90644114998"</f>
        <v>90644114998</v>
      </c>
      <c r="C7210" s="7">
        <v>1240</v>
      </c>
    </row>
    <row r="7211" spans="1:3" x14ac:dyDescent="0.3">
      <c r="A7211" s="1" t="str">
        <f>"90644322987"</f>
        <v>90644322987</v>
      </c>
      <c r="C7211" s="7">
        <v>1955</v>
      </c>
    </row>
    <row r="7212" spans="1:3" x14ac:dyDescent="0.3">
      <c r="A7212" s="1" t="str">
        <f>"90644322998"</f>
        <v>90644322998</v>
      </c>
      <c r="C7212" s="7">
        <v>2090</v>
      </c>
    </row>
    <row r="7213" spans="1:3" x14ac:dyDescent="0.3">
      <c r="A7213" s="1" t="str">
        <f>"90644422947"</f>
        <v>90644422947</v>
      </c>
      <c r="C7213" s="7">
        <v>1850</v>
      </c>
    </row>
    <row r="7214" spans="1:3" x14ac:dyDescent="0.3">
      <c r="A7214" s="1" t="str">
        <f>"90644422979"</f>
        <v>90644422979</v>
      </c>
      <c r="C7214" s="7">
        <v>1450</v>
      </c>
    </row>
    <row r="7215" spans="1:3" x14ac:dyDescent="0.3">
      <c r="A7215" s="1" t="str">
        <f>"90644422997"</f>
        <v>90644422997</v>
      </c>
      <c r="C7215" s="7">
        <v>1450</v>
      </c>
    </row>
    <row r="7216" spans="1:3" x14ac:dyDescent="0.3">
      <c r="A7216" s="1" t="str">
        <f>"90644914987"</f>
        <v>90644914987</v>
      </c>
      <c r="C7216" s="7">
        <v>935</v>
      </c>
    </row>
    <row r="7217" spans="1:3" x14ac:dyDescent="0.3">
      <c r="A7217" s="1" t="str">
        <f>"90644914991"</f>
        <v>90644914991</v>
      </c>
      <c r="C7217" s="7">
        <v>935</v>
      </c>
    </row>
    <row r="7218" spans="1:3" x14ac:dyDescent="0.3">
      <c r="A7218" s="1" t="str">
        <f>"90644914998"</f>
        <v>90644914998</v>
      </c>
      <c r="C7218" s="7">
        <v>935</v>
      </c>
    </row>
    <row r="7219" spans="1:3" x14ac:dyDescent="0.3">
      <c r="A7219" s="1" t="str">
        <f>"90645022998"</f>
        <v>90645022998</v>
      </c>
      <c r="C7219" s="7">
        <v>1505</v>
      </c>
    </row>
    <row r="7220" spans="1:3" x14ac:dyDescent="0.3">
      <c r="A7220" s="1" t="str">
        <f>"90645115998"</f>
        <v>90645115998</v>
      </c>
      <c r="C7220" s="7">
        <v>1700</v>
      </c>
    </row>
    <row r="7221" spans="1:3" x14ac:dyDescent="0.3">
      <c r="A7221" s="1" t="str">
        <f>"90645414952"</f>
        <v>90645414952</v>
      </c>
      <c r="C7221" s="7">
        <v>2270</v>
      </c>
    </row>
    <row r="7222" spans="1:3" x14ac:dyDescent="0.3">
      <c r="A7222" s="1" t="str">
        <f>"90645522798"</f>
        <v>90645522798</v>
      </c>
      <c r="C7222" s="7">
        <v>1400</v>
      </c>
    </row>
    <row r="7223" spans="1:3" x14ac:dyDescent="0.3">
      <c r="A7223" s="1" t="str">
        <f>"90645522998"</f>
        <v>90645522998</v>
      </c>
      <c r="C7223" s="7">
        <v>1600</v>
      </c>
    </row>
    <row r="7224" spans="1:3" x14ac:dyDescent="0.3">
      <c r="A7224" s="1" t="str">
        <f>"90645614987"</f>
        <v>90645614987</v>
      </c>
      <c r="C7224" s="7">
        <v>2000</v>
      </c>
    </row>
    <row r="7225" spans="1:3" x14ac:dyDescent="0.3">
      <c r="A7225" s="1" t="str">
        <f>"90645922979"</f>
        <v>90645922979</v>
      </c>
      <c r="C7225" s="7">
        <v>1465</v>
      </c>
    </row>
    <row r="7226" spans="1:3" x14ac:dyDescent="0.3">
      <c r="A7226" s="1" t="str">
        <f>"90645922997"</f>
        <v>90645922997</v>
      </c>
      <c r="C7226" s="7">
        <v>1495</v>
      </c>
    </row>
    <row r="7227" spans="1:3" x14ac:dyDescent="0.3">
      <c r="A7227" s="1" t="str">
        <f>"90646222979"</f>
        <v>90646222979</v>
      </c>
      <c r="C7227" s="7">
        <v>1500</v>
      </c>
    </row>
    <row r="7228" spans="1:3" x14ac:dyDescent="0.3">
      <c r="A7228" s="1" t="str">
        <f>"90646222997"</f>
        <v>90646222997</v>
      </c>
      <c r="C7228" s="7">
        <v>1500</v>
      </c>
    </row>
    <row r="7229" spans="1:3" x14ac:dyDescent="0.3">
      <c r="A7229" s="1" t="str">
        <f>"90646222998"</f>
        <v>90646222998</v>
      </c>
      <c r="C7229" s="7">
        <v>1400</v>
      </c>
    </row>
    <row r="7230" spans="1:3" x14ac:dyDescent="0.3">
      <c r="A7230" s="1" t="str">
        <f>"90646715998"</f>
        <v>90646715998</v>
      </c>
      <c r="C7230" s="7">
        <v>1790</v>
      </c>
    </row>
    <row r="7231" spans="1:3" x14ac:dyDescent="0.3">
      <c r="A7231" s="1" t="str">
        <f>"90646822749"</f>
        <v>90646822749</v>
      </c>
      <c r="C7231" s="7">
        <v>1190</v>
      </c>
    </row>
    <row r="7232" spans="1:3" x14ac:dyDescent="0.3">
      <c r="A7232" s="1" t="str">
        <f>"90646822798"</f>
        <v>90646822798</v>
      </c>
      <c r="C7232" s="7">
        <v>1050</v>
      </c>
    </row>
    <row r="7233" spans="1:3" x14ac:dyDescent="0.3">
      <c r="A7233" s="1" t="str">
        <f>"90647022979"</f>
        <v>90647022979</v>
      </c>
      <c r="C7233" s="7">
        <v>2180</v>
      </c>
    </row>
    <row r="7234" spans="1:3" x14ac:dyDescent="0.3">
      <c r="A7234" s="1" t="str">
        <f>"90647114998"</f>
        <v>90647114998</v>
      </c>
      <c r="C7234" s="7">
        <v>1500</v>
      </c>
    </row>
    <row r="7235" spans="1:3" x14ac:dyDescent="0.3">
      <c r="A7235" s="1" t="str">
        <f>"90647222979"</f>
        <v>90647222979</v>
      </c>
      <c r="C7235" s="7">
        <v>2100</v>
      </c>
    </row>
    <row r="7236" spans="1:3" x14ac:dyDescent="0.3">
      <c r="A7236" s="1" t="str">
        <f>"90647222997"</f>
        <v>90647222997</v>
      </c>
      <c r="C7236" s="7">
        <v>2100</v>
      </c>
    </row>
    <row r="7237" spans="1:3" x14ac:dyDescent="0.3">
      <c r="A7237" s="1" t="str">
        <f>"90647422798"</f>
        <v>90647422798</v>
      </c>
      <c r="C7237" s="7">
        <v>2340</v>
      </c>
    </row>
    <row r="7238" spans="1:3" x14ac:dyDescent="0.3">
      <c r="A7238" s="1" t="str">
        <f>"90647622779"</f>
        <v>90647622779</v>
      </c>
      <c r="C7238" s="7">
        <v>3115</v>
      </c>
    </row>
    <row r="7239" spans="1:3" x14ac:dyDescent="0.3">
      <c r="A7239" s="1" t="str">
        <f>"90647625798"</f>
        <v>90647625798</v>
      </c>
      <c r="C7239" s="7">
        <v>2400</v>
      </c>
    </row>
    <row r="7240" spans="1:3" x14ac:dyDescent="0.3">
      <c r="A7240" s="1" t="str">
        <f>"90648122979"</f>
        <v>90648122979</v>
      </c>
      <c r="C7240" s="7">
        <v>1540</v>
      </c>
    </row>
    <row r="7241" spans="1:3" x14ac:dyDescent="0.3">
      <c r="A7241" s="1" t="str">
        <f>"90648414997"</f>
        <v>90648414997</v>
      </c>
      <c r="C7241" s="7">
        <v>1500</v>
      </c>
    </row>
    <row r="7242" spans="1:3" x14ac:dyDescent="0.3">
      <c r="A7242" s="1" t="str">
        <f>"90648522979"</f>
        <v>90648522979</v>
      </c>
      <c r="C7242" s="7">
        <v>2520</v>
      </c>
    </row>
    <row r="7243" spans="1:3" x14ac:dyDescent="0.3">
      <c r="A7243" s="1" t="str">
        <f>"90648522997"</f>
        <v>90648522997</v>
      </c>
      <c r="C7243" s="7">
        <v>2695</v>
      </c>
    </row>
    <row r="7244" spans="1:3" x14ac:dyDescent="0.3">
      <c r="A7244" s="1" t="str">
        <f>"90648522998"</f>
        <v>90648522998</v>
      </c>
      <c r="C7244" s="7">
        <v>2475</v>
      </c>
    </row>
    <row r="7245" spans="1:3" x14ac:dyDescent="0.3">
      <c r="A7245" s="1" t="str">
        <f>"90648614798"</f>
        <v>90648614798</v>
      </c>
      <c r="C7245" s="7">
        <v>1795</v>
      </c>
    </row>
    <row r="7246" spans="1:3" x14ac:dyDescent="0.3">
      <c r="A7246" s="1" t="str">
        <f>"90648614979"</f>
        <v>90648614979</v>
      </c>
      <c r="C7246" s="7">
        <v>1905</v>
      </c>
    </row>
    <row r="7247" spans="1:3" x14ac:dyDescent="0.3">
      <c r="A7247" s="1" t="str">
        <f>"90648615798"</f>
        <v>90648615798</v>
      </c>
      <c r="C7247" s="7">
        <v>1795</v>
      </c>
    </row>
    <row r="7248" spans="1:3" x14ac:dyDescent="0.3">
      <c r="A7248" s="1" t="str">
        <f>"90648814979"</f>
        <v>90648814979</v>
      </c>
      <c r="C7248" s="7">
        <v>2450</v>
      </c>
    </row>
    <row r="7249" spans="1:3" x14ac:dyDescent="0.3">
      <c r="A7249" s="1" t="str">
        <f>"90648922979"</f>
        <v>90648922979</v>
      </c>
      <c r="C7249" s="7">
        <v>1950</v>
      </c>
    </row>
    <row r="7250" spans="1:3" x14ac:dyDescent="0.3">
      <c r="A7250" s="1" t="str">
        <f>"90648922997"</f>
        <v>90648922997</v>
      </c>
      <c r="C7250" s="7">
        <v>1950</v>
      </c>
    </row>
    <row r="7251" spans="1:3" x14ac:dyDescent="0.3">
      <c r="A7251" s="1" t="str">
        <f>"90649014949"</f>
        <v>90649014949</v>
      </c>
      <c r="C7251" s="7">
        <v>1640</v>
      </c>
    </row>
    <row r="7252" spans="1:3" x14ac:dyDescent="0.3">
      <c r="A7252" s="1" t="str">
        <f>"90649014998"</f>
        <v>90649014998</v>
      </c>
      <c r="C7252" s="7">
        <v>1540</v>
      </c>
    </row>
    <row r="7253" spans="1:3" x14ac:dyDescent="0.3">
      <c r="A7253" s="1" t="str">
        <f>"90649122749"</f>
        <v>90649122749</v>
      </c>
      <c r="C7253" s="7">
        <v>1935</v>
      </c>
    </row>
    <row r="7254" spans="1:3" x14ac:dyDescent="0.3">
      <c r="A7254" s="1" t="str">
        <f>"90649122760"</f>
        <v>90649122760</v>
      </c>
      <c r="C7254" s="7">
        <v>1360</v>
      </c>
    </row>
    <row r="7255" spans="1:3" x14ac:dyDescent="0.3">
      <c r="A7255" s="1" t="str">
        <f>"90649614987"</f>
        <v>90649614987</v>
      </c>
      <c r="C7255" s="7">
        <v>2440</v>
      </c>
    </row>
    <row r="7256" spans="1:3" x14ac:dyDescent="0.3">
      <c r="A7256" s="1" t="str">
        <f>"90649724979"</f>
        <v>90649724979</v>
      </c>
      <c r="C7256" s="7">
        <v>2350</v>
      </c>
    </row>
    <row r="7257" spans="1:3" x14ac:dyDescent="0.3">
      <c r="A7257" s="1" t="str">
        <f>"90649724997"</f>
        <v>90649724997</v>
      </c>
      <c r="C7257" s="7">
        <v>2350</v>
      </c>
    </row>
    <row r="7258" spans="1:3" x14ac:dyDescent="0.3">
      <c r="A7258" s="1" t="str">
        <f>"90649922979"</f>
        <v>90649922979</v>
      </c>
      <c r="C7258" s="7">
        <v>2290</v>
      </c>
    </row>
    <row r="7259" spans="1:3" x14ac:dyDescent="0.3">
      <c r="A7259" s="1" t="str">
        <f>"90650122743"</f>
        <v>90650122743</v>
      </c>
      <c r="C7259" s="7">
        <v>1390</v>
      </c>
    </row>
    <row r="7260" spans="1:3" x14ac:dyDescent="0.3">
      <c r="A7260" s="1" t="str">
        <f>"90650122749"</f>
        <v>90650122749</v>
      </c>
      <c r="C7260" s="7">
        <v>1490</v>
      </c>
    </row>
    <row r="7261" spans="1:3" x14ac:dyDescent="0.3">
      <c r="A7261" s="1" t="str">
        <f>"90650314979"</f>
        <v>90650314979</v>
      </c>
      <c r="C7261" s="7">
        <v>2625</v>
      </c>
    </row>
    <row r="7262" spans="1:3" x14ac:dyDescent="0.3">
      <c r="A7262" s="1" t="str">
        <f>"90650414979"</f>
        <v>90650414979</v>
      </c>
      <c r="C7262" s="7">
        <v>2740</v>
      </c>
    </row>
    <row r="7263" spans="1:3" x14ac:dyDescent="0.3">
      <c r="A7263" s="1" t="str">
        <f>"90650822979"</f>
        <v>90650822979</v>
      </c>
      <c r="C7263" s="7">
        <v>4000</v>
      </c>
    </row>
    <row r="7264" spans="1:3" x14ac:dyDescent="0.3">
      <c r="A7264" s="1" t="str">
        <f>"90650914979"</f>
        <v>90650914979</v>
      </c>
      <c r="C7264" s="7">
        <v>1290</v>
      </c>
    </row>
    <row r="7265" spans="1:3" x14ac:dyDescent="0.3">
      <c r="A7265" s="1" t="str">
        <f>"90651014979"</f>
        <v>90651014979</v>
      </c>
      <c r="C7265" s="7">
        <v>2990</v>
      </c>
    </row>
    <row r="7266" spans="1:3" x14ac:dyDescent="0.3">
      <c r="A7266" s="1" t="str">
        <f>"90660114791"</f>
        <v>90660114791</v>
      </c>
      <c r="C7266" s="7">
        <v>1300</v>
      </c>
    </row>
    <row r="7267" spans="1:3" x14ac:dyDescent="0.3">
      <c r="A7267" s="1" t="str">
        <f>"90660114794"</f>
        <v>90660114794</v>
      </c>
      <c r="C7267" s="7">
        <v>2100</v>
      </c>
    </row>
    <row r="7268" spans="1:3" x14ac:dyDescent="0.3">
      <c r="A7268" s="1" t="str">
        <f>"90660114991"</f>
        <v>90660114991</v>
      </c>
      <c r="C7268" s="7">
        <v>1280</v>
      </c>
    </row>
    <row r="7269" spans="1:3" x14ac:dyDescent="0.3">
      <c r="A7269" s="1" t="str">
        <f>"90660114994"</f>
        <v>90660114994</v>
      </c>
      <c r="C7269" s="7">
        <v>2290</v>
      </c>
    </row>
    <row r="7270" spans="1:3" x14ac:dyDescent="0.3">
      <c r="A7270" s="1" t="str">
        <f>"90660222760"</f>
        <v>90660222760</v>
      </c>
      <c r="C7270" s="7">
        <v>2040</v>
      </c>
    </row>
    <row r="7271" spans="1:3" x14ac:dyDescent="0.3">
      <c r="A7271" s="1" t="str">
        <f>"90660314993"</f>
        <v>90660314993</v>
      </c>
      <c r="C7271" s="7">
        <v>935</v>
      </c>
    </row>
    <row r="7272" spans="1:3" x14ac:dyDescent="0.3">
      <c r="A7272" s="1" t="str">
        <f>"90660422983"</f>
        <v>90660422983</v>
      </c>
      <c r="C7272" s="7">
        <v>1560</v>
      </c>
    </row>
    <row r="7273" spans="1:3" x14ac:dyDescent="0.3">
      <c r="A7273" s="1" t="str">
        <f>"90660514993"</f>
        <v>90660514993</v>
      </c>
      <c r="C7273" s="7">
        <v>1265</v>
      </c>
    </row>
    <row r="7274" spans="1:3" x14ac:dyDescent="0.3">
      <c r="A7274" s="1" t="str">
        <f>"90660514998"</f>
        <v>90660514998</v>
      </c>
      <c r="C7274" s="7">
        <v>1355</v>
      </c>
    </row>
    <row r="7275" spans="1:3" x14ac:dyDescent="0.3">
      <c r="A7275" s="1" t="str">
        <f>"90660622998"</f>
        <v>90660622998</v>
      </c>
      <c r="C7275" s="7">
        <v>1300</v>
      </c>
    </row>
    <row r="7276" spans="1:3" x14ac:dyDescent="0.3">
      <c r="A7276" s="1" t="str">
        <f>"90660714979"</f>
        <v>90660714979</v>
      </c>
      <c r="C7276" s="7">
        <v>1490</v>
      </c>
    </row>
    <row r="7277" spans="1:3" x14ac:dyDescent="0.3">
      <c r="A7277" s="1" t="str">
        <f>"90660822979"</f>
        <v>90660822979</v>
      </c>
      <c r="C7277" s="7">
        <v>2225</v>
      </c>
    </row>
    <row r="7278" spans="1:3" x14ac:dyDescent="0.3">
      <c r="A7278" s="1" t="str">
        <f>"90660922793"</f>
        <v>90660922793</v>
      </c>
      <c r="C7278" s="7">
        <v>790</v>
      </c>
    </row>
    <row r="7279" spans="1:3" x14ac:dyDescent="0.3">
      <c r="A7279" s="1" t="str">
        <f>"90660922798"</f>
        <v>90660922798</v>
      </c>
      <c r="C7279" s="7">
        <v>790</v>
      </c>
    </row>
    <row r="7280" spans="1:3" x14ac:dyDescent="0.3">
      <c r="A7280" s="1" t="str">
        <f>"90660922998"</f>
        <v>90660922998</v>
      </c>
      <c r="C7280" s="7">
        <v>990</v>
      </c>
    </row>
    <row r="7281" spans="1:3" x14ac:dyDescent="0.3">
      <c r="A7281" s="1" t="str">
        <f>"90661022779"</f>
        <v>90661022779</v>
      </c>
      <c r="C7281" s="7">
        <v>1190</v>
      </c>
    </row>
    <row r="7282" spans="1:3" x14ac:dyDescent="0.3">
      <c r="A7282" s="1" t="str">
        <f>"90661022979"</f>
        <v>90661022979</v>
      </c>
      <c r="C7282" s="7">
        <v>1600</v>
      </c>
    </row>
    <row r="7283" spans="1:3" x14ac:dyDescent="0.3">
      <c r="A7283" s="1" t="str">
        <f>"90661022983"</f>
        <v>90661022983</v>
      </c>
      <c r="C7283" s="7">
        <v>1520</v>
      </c>
    </row>
    <row r="7284" spans="1:3" x14ac:dyDescent="0.3">
      <c r="A7284" s="1" t="str">
        <f>"90661022997"</f>
        <v>90661022997</v>
      </c>
      <c r="C7284" s="7">
        <v>1600</v>
      </c>
    </row>
    <row r="7285" spans="1:3" x14ac:dyDescent="0.3">
      <c r="A7285" s="1" t="str">
        <f>"90661025798"</f>
        <v>90661025798</v>
      </c>
      <c r="C7285" s="7">
        <v>1440</v>
      </c>
    </row>
    <row r="7286" spans="1:3" x14ac:dyDescent="0.3">
      <c r="A7286" s="1" t="str">
        <f>"90661025998"</f>
        <v>90661025998</v>
      </c>
      <c r="C7286" s="7">
        <v>1520</v>
      </c>
    </row>
    <row r="7287" spans="1:3" x14ac:dyDescent="0.3">
      <c r="A7287" s="1" t="str">
        <f>"90661314945"</f>
        <v>90661314945</v>
      </c>
      <c r="C7287" s="7">
        <v>1435</v>
      </c>
    </row>
    <row r="7288" spans="1:3" x14ac:dyDescent="0.3">
      <c r="A7288" s="1" t="str">
        <f>"90661414987"</f>
        <v>90661414987</v>
      </c>
      <c r="C7288" s="7">
        <v>1200</v>
      </c>
    </row>
    <row r="7289" spans="1:3" x14ac:dyDescent="0.3">
      <c r="A7289" s="1" t="str">
        <f>"90661414993"</f>
        <v>90661414993</v>
      </c>
      <c r="C7289" s="7">
        <v>1200</v>
      </c>
    </row>
    <row r="7290" spans="1:3" x14ac:dyDescent="0.3">
      <c r="A7290" s="1" t="str">
        <f>"90661414998"</f>
        <v>90661414998</v>
      </c>
      <c r="C7290" s="7">
        <v>1200</v>
      </c>
    </row>
    <row r="7291" spans="1:3" x14ac:dyDescent="0.3">
      <c r="A7291" s="1" t="str">
        <f>"90661524998"</f>
        <v>90661524998</v>
      </c>
      <c r="C7291" s="7">
        <v>2595</v>
      </c>
    </row>
    <row r="7292" spans="1:3" x14ac:dyDescent="0.3">
      <c r="A7292" s="1" t="str">
        <f>"90661714979"</f>
        <v>90661714979</v>
      </c>
      <c r="C7292" s="7">
        <v>2455</v>
      </c>
    </row>
    <row r="7293" spans="1:3" x14ac:dyDescent="0.3">
      <c r="A7293" s="1" t="str">
        <f>"90661714997"</f>
        <v>90661714997</v>
      </c>
      <c r="C7293" s="7">
        <v>2455</v>
      </c>
    </row>
    <row r="7294" spans="1:3" x14ac:dyDescent="0.3">
      <c r="A7294" s="1" t="str">
        <f>"90661814987"</f>
        <v>90661814987</v>
      </c>
      <c r="C7294" s="7">
        <v>1000</v>
      </c>
    </row>
    <row r="7295" spans="1:3" x14ac:dyDescent="0.3">
      <c r="A7295" s="1" t="str">
        <f>"90661814998"</f>
        <v>90661814998</v>
      </c>
      <c r="C7295" s="7">
        <v>1005</v>
      </c>
    </row>
    <row r="7296" spans="1:3" x14ac:dyDescent="0.3">
      <c r="A7296" s="1" t="str">
        <f>"90661914793"</f>
        <v>90661914793</v>
      </c>
      <c r="C7296" s="7">
        <v>1115</v>
      </c>
    </row>
    <row r="7297" spans="1:3" x14ac:dyDescent="0.3">
      <c r="A7297" s="1" t="str">
        <f>"90661914798"</f>
        <v>90661914798</v>
      </c>
      <c r="C7297" s="7">
        <v>1190</v>
      </c>
    </row>
    <row r="7298" spans="1:3" x14ac:dyDescent="0.3">
      <c r="A7298" s="1" t="str">
        <f>"90662014943"</f>
        <v>90662014943</v>
      </c>
      <c r="C7298" s="7">
        <v>935</v>
      </c>
    </row>
    <row r="7299" spans="1:3" x14ac:dyDescent="0.3">
      <c r="A7299" s="1" t="str">
        <f>"90662014944"</f>
        <v>90662014944</v>
      </c>
      <c r="C7299" s="7">
        <v>1040</v>
      </c>
    </row>
    <row r="7300" spans="1:3" x14ac:dyDescent="0.3">
      <c r="A7300" s="1" t="str">
        <f>"90662014998"</f>
        <v>90662014998</v>
      </c>
      <c r="C7300" s="7">
        <v>935</v>
      </c>
    </row>
    <row r="7301" spans="1:3" x14ac:dyDescent="0.3">
      <c r="A7301" s="1" t="str">
        <f>"90662122997"</f>
        <v>90662122997</v>
      </c>
      <c r="C7301" s="7">
        <v>1900</v>
      </c>
    </row>
    <row r="7302" spans="1:3" x14ac:dyDescent="0.3">
      <c r="A7302" s="1" t="str">
        <f>"90662214743"</f>
        <v>90662214743</v>
      </c>
      <c r="C7302" s="7">
        <v>935</v>
      </c>
    </row>
    <row r="7303" spans="1:3" x14ac:dyDescent="0.3">
      <c r="A7303" s="1" t="str">
        <f>"90662214744"</f>
        <v>90662214744</v>
      </c>
      <c r="C7303" s="7">
        <v>1040</v>
      </c>
    </row>
    <row r="7304" spans="1:3" x14ac:dyDescent="0.3">
      <c r="A7304" s="1" t="str">
        <f>"90662214943"</f>
        <v>90662214943</v>
      </c>
      <c r="C7304" s="7">
        <v>935</v>
      </c>
    </row>
    <row r="7305" spans="1:3" x14ac:dyDescent="0.3">
      <c r="A7305" s="1" t="str">
        <f>"90662214944"</f>
        <v>90662214944</v>
      </c>
      <c r="C7305" s="7">
        <v>1040</v>
      </c>
    </row>
    <row r="7306" spans="1:3" x14ac:dyDescent="0.3">
      <c r="A7306" s="1" t="str">
        <f>"90662322987"</f>
        <v>90662322987</v>
      </c>
      <c r="C7306" s="7">
        <v>1550</v>
      </c>
    </row>
    <row r="7307" spans="1:3" x14ac:dyDescent="0.3">
      <c r="A7307" s="1" t="str">
        <f>"90662322998"</f>
        <v>90662322998</v>
      </c>
      <c r="C7307" s="7">
        <v>1550</v>
      </c>
    </row>
    <row r="7308" spans="1:3" x14ac:dyDescent="0.3">
      <c r="A7308" s="1" t="str">
        <f>"90662414943"</f>
        <v>90662414943</v>
      </c>
      <c r="C7308" s="7">
        <v>1240</v>
      </c>
    </row>
    <row r="7309" spans="1:3" x14ac:dyDescent="0.3">
      <c r="A7309" s="1" t="str">
        <f>"90662522971"</f>
        <v>90662522971</v>
      </c>
      <c r="C7309" s="7">
        <v>2870</v>
      </c>
    </row>
    <row r="7310" spans="1:3" x14ac:dyDescent="0.3">
      <c r="A7310" s="1" t="str">
        <f>"90662624987"</f>
        <v>90662624987</v>
      </c>
      <c r="C7310" s="7">
        <v>1740</v>
      </c>
    </row>
    <row r="7311" spans="1:3" x14ac:dyDescent="0.3">
      <c r="A7311" s="1" t="str">
        <f>"90662624998"</f>
        <v>90662624998</v>
      </c>
      <c r="C7311" s="7">
        <v>1865</v>
      </c>
    </row>
    <row r="7312" spans="1:3" x14ac:dyDescent="0.3">
      <c r="A7312" s="1" t="str">
        <f>"90662714943"</f>
        <v>90662714943</v>
      </c>
      <c r="C7312" s="7">
        <v>1100</v>
      </c>
    </row>
    <row r="7313" spans="1:3" x14ac:dyDescent="0.3">
      <c r="A7313" s="1" t="str">
        <f>"90662714944"</f>
        <v>90662714944</v>
      </c>
      <c r="C7313" s="7">
        <v>1440</v>
      </c>
    </row>
    <row r="7314" spans="1:3" x14ac:dyDescent="0.3">
      <c r="A7314" s="1" t="str">
        <f>"90662714949"</f>
        <v>90662714949</v>
      </c>
      <c r="C7314" s="7">
        <v>1440</v>
      </c>
    </row>
    <row r="7315" spans="1:3" x14ac:dyDescent="0.3">
      <c r="A7315" s="1" t="str">
        <f>"90662714993"</f>
        <v>90662714993</v>
      </c>
      <c r="C7315" s="7">
        <v>1340</v>
      </c>
    </row>
    <row r="7316" spans="1:3" x14ac:dyDescent="0.3">
      <c r="A7316" s="1" t="str">
        <f>"90662822998"</f>
        <v>90662822998</v>
      </c>
      <c r="C7316" s="7">
        <v>1720</v>
      </c>
    </row>
    <row r="7317" spans="1:3" x14ac:dyDescent="0.3">
      <c r="A7317" s="1" t="str">
        <f>"90662914943"</f>
        <v>90662914943</v>
      </c>
      <c r="C7317" s="7">
        <v>830</v>
      </c>
    </row>
    <row r="7318" spans="1:3" x14ac:dyDescent="0.3">
      <c r="A7318" s="1" t="str">
        <f>"90662914949"</f>
        <v>90662914949</v>
      </c>
      <c r="C7318" s="7">
        <v>1040</v>
      </c>
    </row>
    <row r="7319" spans="1:3" x14ac:dyDescent="0.3">
      <c r="A7319" s="1" t="str">
        <f>"90663014943"</f>
        <v>90663014943</v>
      </c>
      <c r="C7319" s="7">
        <v>2055</v>
      </c>
    </row>
    <row r="7320" spans="1:3" x14ac:dyDescent="0.3">
      <c r="A7320" s="1" t="str">
        <f>"90663114943"</f>
        <v>90663114943</v>
      </c>
      <c r="C7320" s="7">
        <v>1030</v>
      </c>
    </row>
    <row r="7321" spans="1:3" x14ac:dyDescent="0.3">
      <c r="A7321" s="1" t="str">
        <f>"90663114944"</f>
        <v>90663114944</v>
      </c>
      <c r="C7321" s="7">
        <v>1100</v>
      </c>
    </row>
    <row r="7322" spans="1:3" x14ac:dyDescent="0.3">
      <c r="A7322" s="1" t="str">
        <f>"90663114949"</f>
        <v>90663114949</v>
      </c>
      <c r="C7322" s="7">
        <v>1150</v>
      </c>
    </row>
    <row r="7323" spans="1:3" x14ac:dyDescent="0.3">
      <c r="A7323" s="1" t="str">
        <f>"90663414943"</f>
        <v>90663414943</v>
      </c>
      <c r="C7323" s="7">
        <v>1420</v>
      </c>
    </row>
    <row r="7324" spans="1:3" x14ac:dyDescent="0.3">
      <c r="A7324" s="1" t="str">
        <f>"90663414944"</f>
        <v>90663414944</v>
      </c>
      <c r="C7324" s="7">
        <v>1995</v>
      </c>
    </row>
    <row r="7325" spans="1:3" x14ac:dyDescent="0.3">
      <c r="A7325" s="1" t="str">
        <f>"90663414949"</f>
        <v>90663414949</v>
      </c>
      <c r="C7325" s="7">
        <v>2565</v>
      </c>
    </row>
    <row r="7326" spans="1:3" x14ac:dyDescent="0.3">
      <c r="A7326" s="1" t="str">
        <f>"90663714943"</f>
        <v>90663714943</v>
      </c>
      <c r="C7326" s="7">
        <v>1330</v>
      </c>
    </row>
    <row r="7327" spans="1:3" x14ac:dyDescent="0.3">
      <c r="A7327" s="1" t="str">
        <f>"90663714944"</f>
        <v>90663714944</v>
      </c>
      <c r="C7327" s="7">
        <v>1405</v>
      </c>
    </row>
    <row r="7328" spans="1:3" x14ac:dyDescent="0.3">
      <c r="A7328" s="1" t="str">
        <f>"90663714979"</f>
        <v>90663714979</v>
      </c>
      <c r="C7328" s="7">
        <v>1720</v>
      </c>
    </row>
    <row r="7329" spans="1:3" x14ac:dyDescent="0.3">
      <c r="A7329" s="1" t="str">
        <f>"90663714993"</f>
        <v>90663714993</v>
      </c>
      <c r="C7329" s="7">
        <v>1300</v>
      </c>
    </row>
    <row r="7330" spans="1:3" x14ac:dyDescent="0.3">
      <c r="A7330" s="1" t="str">
        <f>"90664022943"</f>
        <v>90664022943</v>
      </c>
      <c r="C7330" s="7">
        <v>1300</v>
      </c>
    </row>
    <row r="7331" spans="1:3" x14ac:dyDescent="0.3">
      <c r="A7331" s="1" t="str">
        <f>"90664022944"</f>
        <v>90664022944</v>
      </c>
      <c r="C7331" s="7">
        <v>1450</v>
      </c>
    </row>
    <row r="7332" spans="1:3" x14ac:dyDescent="0.3">
      <c r="A7332" s="1" t="str">
        <f>"90664314761"</f>
        <v>90664314761</v>
      </c>
      <c r="C7332" s="7">
        <v>1155</v>
      </c>
    </row>
    <row r="7333" spans="1:3" x14ac:dyDescent="0.3">
      <c r="A7333" s="1" t="str">
        <f>"90664414979"</f>
        <v>90664414979</v>
      </c>
      <c r="C7333" s="7">
        <v>1695</v>
      </c>
    </row>
    <row r="7334" spans="1:3" x14ac:dyDescent="0.3">
      <c r="A7334" s="1" t="str">
        <f>"90664514998"</f>
        <v>90664514998</v>
      </c>
      <c r="C7334" s="7">
        <v>1845</v>
      </c>
    </row>
    <row r="7335" spans="1:3" x14ac:dyDescent="0.3">
      <c r="A7335" s="1" t="str">
        <f>"90664614991"</f>
        <v>90664614991</v>
      </c>
      <c r="C7335" s="7">
        <v>1200</v>
      </c>
    </row>
    <row r="7336" spans="1:3" x14ac:dyDescent="0.3">
      <c r="A7336" s="1" t="str">
        <f>"90664622943"</f>
        <v>90664622943</v>
      </c>
      <c r="C7336" s="7">
        <v>1170</v>
      </c>
    </row>
    <row r="7337" spans="1:3" x14ac:dyDescent="0.3">
      <c r="A7337" s="1" t="str">
        <f>"90664622944"</f>
        <v>90664622944</v>
      </c>
      <c r="C7337" s="7">
        <v>1139</v>
      </c>
    </row>
    <row r="7338" spans="1:3" x14ac:dyDescent="0.3">
      <c r="A7338" s="1" t="str">
        <f>"90664814779"</f>
        <v>90664814779</v>
      </c>
      <c r="C7338" s="7">
        <v>2090</v>
      </c>
    </row>
    <row r="7339" spans="1:3" x14ac:dyDescent="0.3">
      <c r="A7339" s="1" t="str">
        <f>"90664814798"</f>
        <v>90664814798</v>
      </c>
      <c r="C7339" s="7">
        <v>1600</v>
      </c>
    </row>
    <row r="7340" spans="1:3" x14ac:dyDescent="0.3">
      <c r="A7340" s="1" t="str">
        <f>"90665034987"</f>
        <v>90665034987</v>
      </c>
      <c r="C7340" s="7">
        <v>2750</v>
      </c>
    </row>
    <row r="7341" spans="1:3" x14ac:dyDescent="0.3">
      <c r="A7341" s="1" t="str">
        <f>"90665114993"</f>
        <v>90665114993</v>
      </c>
      <c r="C7341" s="7">
        <v>1020</v>
      </c>
    </row>
    <row r="7342" spans="1:3" x14ac:dyDescent="0.3">
      <c r="A7342" s="1" t="str">
        <f>"90665115998"</f>
        <v>90665115998</v>
      </c>
      <c r="C7342" s="7">
        <v>1020</v>
      </c>
    </row>
    <row r="7343" spans="1:3" x14ac:dyDescent="0.3">
      <c r="A7343" s="1" t="str">
        <f>"90665214943"</f>
        <v>90665214943</v>
      </c>
      <c r="C7343" s="7">
        <v>1340</v>
      </c>
    </row>
    <row r="7344" spans="1:3" x14ac:dyDescent="0.3">
      <c r="A7344" s="1" t="str">
        <f>"90665214944"</f>
        <v>90665214944</v>
      </c>
      <c r="C7344" s="7">
        <v>1440</v>
      </c>
    </row>
    <row r="7345" spans="1:3" x14ac:dyDescent="0.3">
      <c r="A7345" s="1" t="str">
        <f>"90665214949"</f>
        <v>90665214949</v>
      </c>
      <c r="C7345" s="7">
        <v>1440</v>
      </c>
    </row>
    <row r="7346" spans="1:3" x14ac:dyDescent="0.3">
      <c r="A7346" s="1" t="str">
        <f>"90665215987"</f>
        <v>90665215987</v>
      </c>
      <c r="C7346" s="7">
        <v>1340</v>
      </c>
    </row>
    <row r="7347" spans="1:3" x14ac:dyDescent="0.3">
      <c r="A7347" s="1" t="str">
        <f>"90665314743"</f>
        <v>90665314743</v>
      </c>
      <c r="C7347" s="7">
        <v>1000</v>
      </c>
    </row>
    <row r="7348" spans="1:3" x14ac:dyDescent="0.3">
      <c r="A7348" s="1" t="str">
        <f>"90665314744"</f>
        <v>90665314744</v>
      </c>
      <c r="C7348" s="7">
        <v>1100</v>
      </c>
    </row>
    <row r="7349" spans="1:3" x14ac:dyDescent="0.3">
      <c r="A7349" s="1" t="str">
        <f>"90665314787"</f>
        <v>90665314787</v>
      </c>
      <c r="C7349" s="7">
        <v>1000</v>
      </c>
    </row>
    <row r="7350" spans="1:3" x14ac:dyDescent="0.3">
      <c r="A7350" s="1" t="str">
        <f>"90665314943"</f>
        <v>90665314943</v>
      </c>
      <c r="C7350" s="7">
        <v>1000</v>
      </c>
    </row>
    <row r="7351" spans="1:3" x14ac:dyDescent="0.3">
      <c r="A7351" s="1" t="str">
        <f>"90665314944"</f>
        <v>90665314944</v>
      </c>
      <c r="C7351" s="7">
        <v>1140</v>
      </c>
    </row>
    <row r="7352" spans="1:3" x14ac:dyDescent="0.3">
      <c r="A7352" s="1" t="str">
        <f>"90665314998"</f>
        <v>90665314998</v>
      </c>
      <c r="C7352" s="7">
        <v>1000</v>
      </c>
    </row>
    <row r="7353" spans="1:3" x14ac:dyDescent="0.3">
      <c r="A7353" s="1" t="str">
        <f>"90665722987"</f>
        <v>90665722987</v>
      </c>
      <c r="C7353" s="7">
        <v>1740</v>
      </c>
    </row>
    <row r="7354" spans="1:3" x14ac:dyDescent="0.3">
      <c r="A7354" s="1" t="str">
        <f>"90665722993"</f>
        <v>90665722993</v>
      </c>
      <c r="C7354" s="7">
        <v>1740</v>
      </c>
    </row>
    <row r="7355" spans="1:3" x14ac:dyDescent="0.3">
      <c r="A7355" s="1" t="str">
        <f>"90665814979"</f>
        <v>90665814979</v>
      </c>
      <c r="C7355" s="7">
        <v>1340</v>
      </c>
    </row>
    <row r="7356" spans="1:3" x14ac:dyDescent="0.3">
      <c r="A7356" s="1" t="str">
        <f>"90665814991"</f>
        <v>90665814991</v>
      </c>
      <c r="C7356" s="7">
        <v>990</v>
      </c>
    </row>
    <row r="7357" spans="1:3" x14ac:dyDescent="0.3">
      <c r="A7357" s="1" t="str">
        <f>"90665814998"</f>
        <v>90665814998</v>
      </c>
      <c r="C7357" s="7">
        <v>990</v>
      </c>
    </row>
    <row r="7358" spans="1:3" x14ac:dyDescent="0.3">
      <c r="A7358" s="1" t="str">
        <f>"90665922997"</f>
        <v>90665922997</v>
      </c>
      <c r="C7358" s="7">
        <v>1340</v>
      </c>
    </row>
    <row r="7359" spans="1:3" x14ac:dyDescent="0.3">
      <c r="A7359" s="1" t="str">
        <f>"90665922998"</f>
        <v>90665922998</v>
      </c>
      <c r="C7359" s="7">
        <v>1200</v>
      </c>
    </row>
    <row r="7360" spans="1:3" x14ac:dyDescent="0.3">
      <c r="A7360" s="1" t="str">
        <f>"90666122949"</f>
        <v>90666122949</v>
      </c>
      <c r="C7360" s="7">
        <v>2300</v>
      </c>
    </row>
    <row r="7361" spans="1:3" x14ac:dyDescent="0.3">
      <c r="A7361" s="1" t="str">
        <f>"90666122960"</f>
        <v>90666122960</v>
      </c>
      <c r="C7361" s="7">
        <v>2240</v>
      </c>
    </row>
    <row r="7362" spans="1:3" x14ac:dyDescent="0.3">
      <c r="A7362" s="1" t="str">
        <f>"90666125998"</f>
        <v>90666125998</v>
      </c>
      <c r="C7362" s="7">
        <v>2240</v>
      </c>
    </row>
    <row r="7363" spans="1:3" x14ac:dyDescent="0.3">
      <c r="A7363" s="1" t="str">
        <f>"90666314787"</f>
        <v>90666314787</v>
      </c>
      <c r="C7363" s="7">
        <v>1000</v>
      </c>
    </row>
    <row r="7364" spans="1:3" x14ac:dyDescent="0.3">
      <c r="A7364" s="1" t="str">
        <f>"90666314798"</f>
        <v>90666314798</v>
      </c>
      <c r="C7364" s="7">
        <v>1000</v>
      </c>
    </row>
    <row r="7365" spans="1:3" x14ac:dyDescent="0.3">
      <c r="A7365" s="1" t="str">
        <f>"90666414947"</f>
        <v>90666414947</v>
      </c>
      <c r="C7365" s="7">
        <v>2040</v>
      </c>
    </row>
    <row r="7366" spans="1:3" x14ac:dyDescent="0.3">
      <c r="A7366" s="1" t="str">
        <f>"90666414998"</f>
        <v>90666414998</v>
      </c>
      <c r="C7366" s="7">
        <v>1540</v>
      </c>
    </row>
    <row r="7367" spans="1:3" x14ac:dyDescent="0.3">
      <c r="A7367" s="1" t="str">
        <f>"90666514979"</f>
        <v>90666514979</v>
      </c>
      <c r="C7367" s="7">
        <v>1280</v>
      </c>
    </row>
    <row r="7368" spans="1:3" x14ac:dyDescent="0.3">
      <c r="A7368" s="1" t="str">
        <f>"90666614743"</f>
        <v>90666614743</v>
      </c>
      <c r="C7368" s="7">
        <v>1200</v>
      </c>
    </row>
    <row r="7369" spans="1:3" x14ac:dyDescent="0.3">
      <c r="A7369" s="1" t="str">
        <f>"90666614749"</f>
        <v>90666614749</v>
      </c>
      <c r="C7369" s="7">
        <v>1640</v>
      </c>
    </row>
    <row r="7370" spans="1:3" x14ac:dyDescent="0.3">
      <c r="A7370" s="1" t="str">
        <f>"90666714943"</f>
        <v>90666714943</v>
      </c>
      <c r="C7370" s="7">
        <v>1290</v>
      </c>
    </row>
    <row r="7371" spans="1:3" x14ac:dyDescent="0.3">
      <c r="A7371" s="1" t="str">
        <f>"90666714944"</f>
        <v>90666714944</v>
      </c>
      <c r="C7371" s="7">
        <v>2150</v>
      </c>
    </row>
    <row r="7372" spans="1:3" x14ac:dyDescent="0.3">
      <c r="A7372" s="1" t="str">
        <f>"90667214744"</f>
        <v>90667214744</v>
      </c>
      <c r="C7372" s="7">
        <v>945</v>
      </c>
    </row>
    <row r="7373" spans="1:3" x14ac:dyDescent="0.3">
      <c r="A7373" s="1" t="str">
        <f>"90667214752"</f>
        <v>90667214752</v>
      </c>
      <c r="C7373" s="7">
        <v>1050</v>
      </c>
    </row>
    <row r="7374" spans="1:3" x14ac:dyDescent="0.3">
      <c r="A7374" s="1" t="str">
        <f>"90667222787"</f>
        <v>90667222787</v>
      </c>
      <c r="C7374" s="7">
        <v>735</v>
      </c>
    </row>
    <row r="7375" spans="1:3" x14ac:dyDescent="0.3">
      <c r="A7375" s="1" t="str">
        <f>"90667414911"</f>
        <v>90667414911</v>
      </c>
      <c r="C7375" s="7">
        <v>1195</v>
      </c>
    </row>
    <row r="7376" spans="1:3" x14ac:dyDescent="0.3">
      <c r="A7376" s="1" t="str">
        <f>"90667414987"</f>
        <v>90667414987</v>
      </c>
      <c r="C7376" s="7">
        <v>935</v>
      </c>
    </row>
    <row r="7377" spans="1:3" x14ac:dyDescent="0.3">
      <c r="A7377" s="1" t="str">
        <f>"90667415798"</f>
        <v>90667415798</v>
      </c>
      <c r="C7377" s="7">
        <v>935</v>
      </c>
    </row>
    <row r="7378" spans="1:3" x14ac:dyDescent="0.3">
      <c r="A7378" s="1" t="str">
        <f>"90667415998"</f>
        <v>90667415998</v>
      </c>
      <c r="C7378" s="7">
        <v>935</v>
      </c>
    </row>
    <row r="7379" spans="1:3" x14ac:dyDescent="0.3">
      <c r="A7379" s="1" t="str">
        <f>"90667614749"</f>
        <v>90667614749</v>
      </c>
      <c r="C7379" s="7">
        <v>2270</v>
      </c>
    </row>
    <row r="7380" spans="1:3" x14ac:dyDescent="0.3">
      <c r="A7380" s="1" t="str">
        <f>"90667614798"</f>
        <v>90667614798</v>
      </c>
      <c r="C7380" s="7">
        <v>2140</v>
      </c>
    </row>
    <row r="7381" spans="1:3" x14ac:dyDescent="0.3">
      <c r="A7381" s="1" t="str">
        <f>"90667714949"</f>
        <v>90667714949</v>
      </c>
      <c r="C7381" s="7">
        <v>1800</v>
      </c>
    </row>
    <row r="7382" spans="1:3" x14ac:dyDescent="0.3">
      <c r="A7382" s="1" t="str">
        <f>"90667715987"</f>
        <v>90667715987</v>
      </c>
      <c r="C7382" s="7">
        <v>1400</v>
      </c>
    </row>
    <row r="7383" spans="1:3" x14ac:dyDescent="0.3">
      <c r="A7383" s="1" t="str">
        <f>"90667715998"</f>
        <v>90667715998</v>
      </c>
      <c r="C7383" s="7">
        <v>1400</v>
      </c>
    </row>
    <row r="7384" spans="1:3" x14ac:dyDescent="0.3">
      <c r="A7384" s="1" t="str">
        <f>"90667922798"</f>
        <v>90667922798</v>
      </c>
      <c r="C7384" s="7">
        <v>1555</v>
      </c>
    </row>
    <row r="7385" spans="1:3" x14ac:dyDescent="0.3">
      <c r="A7385" s="1" t="str">
        <f>"90667922998"</f>
        <v>90667922998</v>
      </c>
      <c r="C7385" s="7">
        <v>1770</v>
      </c>
    </row>
    <row r="7386" spans="1:3" x14ac:dyDescent="0.3">
      <c r="A7386" s="1" t="str">
        <f>"90668015998"</f>
        <v>90668015998</v>
      </c>
      <c r="C7386" s="7">
        <v>1100</v>
      </c>
    </row>
    <row r="7387" spans="1:3" x14ac:dyDescent="0.3">
      <c r="A7387" s="1" t="str">
        <f>"90668114987"</f>
        <v>90668114987</v>
      </c>
      <c r="C7387" s="7">
        <v>990</v>
      </c>
    </row>
    <row r="7388" spans="1:3" x14ac:dyDescent="0.3">
      <c r="A7388" s="1" t="str">
        <f>"90668115998"</f>
        <v>90668115998</v>
      </c>
      <c r="C7388" s="7">
        <v>990</v>
      </c>
    </row>
    <row r="7389" spans="1:3" x14ac:dyDescent="0.3">
      <c r="A7389" s="1" t="str">
        <f>"90668314943"</f>
        <v>90668314943</v>
      </c>
      <c r="C7389" s="7">
        <v>1140</v>
      </c>
    </row>
    <row r="7390" spans="1:3" x14ac:dyDescent="0.3">
      <c r="A7390" s="1" t="str">
        <f>"90668314944"</f>
        <v>90668314944</v>
      </c>
      <c r="C7390" s="7">
        <v>1240</v>
      </c>
    </row>
    <row r="7391" spans="1:3" x14ac:dyDescent="0.3">
      <c r="A7391" s="1" t="str">
        <f>"90668422987"</f>
        <v>90668422987</v>
      </c>
      <c r="C7391" s="7">
        <v>1435</v>
      </c>
    </row>
    <row r="7392" spans="1:3" x14ac:dyDescent="0.3">
      <c r="A7392" s="1" t="str">
        <f>"90668522947"</f>
        <v>90668522947</v>
      </c>
      <c r="C7392" s="7">
        <v>3200</v>
      </c>
    </row>
    <row r="7393" spans="1:3" x14ac:dyDescent="0.3">
      <c r="A7393" s="1" t="str">
        <f>"90668522979"</f>
        <v>90668522979</v>
      </c>
      <c r="C7393" s="7">
        <v>2900</v>
      </c>
    </row>
    <row r="7394" spans="1:3" x14ac:dyDescent="0.3">
      <c r="A7394" s="1" t="str">
        <f>"90668622752"</f>
        <v>90668622752</v>
      </c>
      <c r="C7394" s="7">
        <v>1890</v>
      </c>
    </row>
    <row r="7395" spans="1:3" x14ac:dyDescent="0.3">
      <c r="A7395" s="1" t="str">
        <f>"90668622787"</f>
        <v>90668622787</v>
      </c>
      <c r="C7395" s="7">
        <v>1720</v>
      </c>
    </row>
    <row r="7396" spans="1:3" x14ac:dyDescent="0.3">
      <c r="A7396" s="1" t="str">
        <f>"90668622987"</f>
        <v>90668622987</v>
      </c>
      <c r="C7396" s="7">
        <v>1955</v>
      </c>
    </row>
    <row r="7397" spans="1:3" x14ac:dyDescent="0.3">
      <c r="A7397" s="1" t="str">
        <f>"90668722749"</f>
        <v>90668722749</v>
      </c>
      <c r="C7397" s="7">
        <v>1890</v>
      </c>
    </row>
    <row r="7398" spans="1:3" x14ac:dyDescent="0.3">
      <c r="A7398" s="1" t="str">
        <f>"90668814993"</f>
        <v>90668814993</v>
      </c>
      <c r="C7398" s="7">
        <v>1270</v>
      </c>
    </row>
    <row r="7399" spans="1:3" x14ac:dyDescent="0.3">
      <c r="A7399" s="1" t="str">
        <f>"90668822960"</f>
        <v>90668822960</v>
      </c>
      <c r="C7399" s="7">
        <v>1200</v>
      </c>
    </row>
    <row r="7400" spans="1:3" x14ac:dyDescent="0.3">
      <c r="A7400" s="1" t="str">
        <f>"90669122960"</f>
        <v>90669122960</v>
      </c>
      <c r="C7400" s="7">
        <v>1340</v>
      </c>
    </row>
    <row r="7401" spans="1:3" x14ac:dyDescent="0.3">
      <c r="A7401" s="1" t="str">
        <f>"90669215998"</f>
        <v>90669215998</v>
      </c>
      <c r="C7401" s="7">
        <v>1400</v>
      </c>
    </row>
    <row r="7402" spans="1:3" x14ac:dyDescent="0.3">
      <c r="A7402" s="1" t="str">
        <f>"90669334798"</f>
        <v>90669334798</v>
      </c>
      <c r="C7402" s="7">
        <v>2490</v>
      </c>
    </row>
    <row r="7403" spans="1:3" x14ac:dyDescent="0.3">
      <c r="A7403" s="1" t="str">
        <f>"90669614798"</f>
        <v>90669614798</v>
      </c>
      <c r="C7403" s="7">
        <v>1860</v>
      </c>
    </row>
    <row r="7404" spans="1:3" x14ac:dyDescent="0.3">
      <c r="A7404" s="1" t="str">
        <f>"90669714979"</f>
        <v>90669714979</v>
      </c>
      <c r="C7404" s="7">
        <v>2040</v>
      </c>
    </row>
    <row r="7405" spans="1:3" x14ac:dyDescent="0.3">
      <c r="A7405" s="1" t="str">
        <f>"90669714997"</f>
        <v>90669714997</v>
      </c>
      <c r="C7405" s="7">
        <v>2040</v>
      </c>
    </row>
    <row r="7406" spans="1:3" x14ac:dyDescent="0.3">
      <c r="A7406" s="1" t="str">
        <f>"90669822747"</f>
        <v>90669822747</v>
      </c>
      <c r="C7406" s="7">
        <v>2550</v>
      </c>
    </row>
    <row r="7407" spans="1:3" x14ac:dyDescent="0.3">
      <c r="A7407" s="1" t="str">
        <f>"90669822760"</f>
        <v>90669822760</v>
      </c>
      <c r="C7407" s="7">
        <v>1290</v>
      </c>
    </row>
    <row r="7408" spans="1:3" x14ac:dyDescent="0.3">
      <c r="A7408" s="1" t="str">
        <f>"90670114733"</f>
        <v>90670114733</v>
      </c>
      <c r="C7408" s="7">
        <v>2645</v>
      </c>
    </row>
    <row r="7409" spans="1:3" x14ac:dyDescent="0.3">
      <c r="A7409" s="1" t="str">
        <f>"90670224798"</f>
        <v>90670224798</v>
      </c>
      <c r="C7409" s="7">
        <v>1270</v>
      </c>
    </row>
    <row r="7410" spans="1:3" x14ac:dyDescent="0.3">
      <c r="A7410" s="1" t="str">
        <f>"90670322730"</f>
        <v>90670322730</v>
      </c>
      <c r="C7410" s="7">
        <v>2495</v>
      </c>
    </row>
    <row r="7411" spans="1:3" x14ac:dyDescent="0.3">
      <c r="A7411" s="1" t="str">
        <f>"90670322747"</f>
        <v>90670322747</v>
      </c>
      <c r="C7411" s="7">
        <v>3010</v>
      </c>
    </row>
    <row r="7412" spans="1:3" x14ac:dyDescent="0.3">
      <c r="A7412" s="1" t="str">
        <f>"90670322792"</f>
        <v>90670322792</v>
      </c>
      <c r="C7412" s="7">
        <v>2070</v>
      </c>
    </row>
    <row r="7413" spans="1:3" x14ac:dyDescent="0.3">
      <c r="A7413" s="1" t="str">
        <f>"90670422724"</f>
        <v>90670422724</v>
      </c>
      <c r="C7413" s="7">
        <v>2035</v>
      </c>
    </row>
    <row r="7414" spans="1:3" x14ac:dyDescent="0.3">
      <c r="A7414" s="1" t="str">
        <f>"90670422760"</f>
        <v>90670422760</v>
      </c>
      <c r="C7414" s="7">
        <v>2055</v>
      </c>
    </row>
    <row r="7415" spans="1:3" x14ac:dyDescent="0.3">
      <c r="A7415" s="1" t="str">
        <f>"90670830747"</f>
        <v>90670830747</v>
      </c>
      <c r="C7415" s="7">
        <v>4400</v>
      </c>
    </row>
    <row r="7416" spans="1:3" x14ac:dyDescent="0.3">
      <c r="A7416" s="1" t="str">
        <f>"90670834744"</f>
        <v>90670834744</v>
      </c>
      <c r="C7416" s="7">
        <v>3425</v>
      </c>
    </row>
    <row r="7417" spans="1:3" x14ac:dyDescent="0.3">
      <c r="A7417" s="1" t="str">
        <f>"90671022747"</f>
        <v>90671022747</v>
      </c>
      <c r="C7417" s="7">
        <v>2225</v>
      </c>
    </row>
    <row r="7418" spans="1:3" x14ac:dyDescent="0.3">
      <c r="A7418" s="1" t="str">
        <f>"90671134744"</f>
        <v>90671134744</v>
      </c>
      <c r="C7418" s="7">
        <v>3445</v>
      </c>
    </row>
    <row r="7419" spans="1:3" x14ac:dyDescent="0.3">
      <c r="A7419" s="1" t="str">
        <f>"90671222760"</f>
        <v>90671222760</v>
      </c>
      <c r="C7419" s="7">
        <v>1645</v>
      </c>
    </row>
    <row r="7420" spans="1:3" x14ac:dyDescent="0.3">
      <c r="A7420" s="1" t="str">
        <f>"90671322730"</f>
        <v>90671322730</v>
      </c>
      <c r="C7420" s="7">
        <v>1930</v>
      </c>
    </row>
    <row r="7421" spans="1:3" x14ac:dyDescent="0.3">
      <c r="A7421" s="1" t="str">
        <f>"90671624747"</f>
        <v>90671624747</v>
      </c>
      <c r="C7421" s="7">
        <v>2515</v>
      </c>
    </row>
    <row r="7422" spans="1:3" x14ac:dyDescent="0.3">
      <c r="A7422" s="1" t="str">
        <f>"90671724747"</f>
        <v>90671724747</v>
      </c>
      <c r="C7422" s="7">
        <v>3470</v>
      </c>
    </row>
    <row r="7423" spans="1:3" x14ac:dyDescent="0.3">
      <c r="A7423" s="1" t="str">
        <f>"90671730744"</f>
        <v>90671730744</v>
      </c>
      <c r="C7423" s="7">
        <v>2350</v>
      </c>
    </row>
    <row r="7424" spans="1:3" x14ac:dyDescent="0.3">
      <c r="A7424" s="1" t="str">
        <f>"90671730798"</f>
        <v>90671730798</v>
      </c>
      <c r="C7424" s="7">
        <v>2350</v>
      </c>
    </row>
    <row r="7425" spans="1:3" x14ac:dyDescent="0.3">
      <c r="A7425" s="1" t="str">
        <f>"90671820747"</f>
        <v>90671820747</v>
      </c>
      <c r="C7425" s="7">
        <v>4835</v>
      </c>
    </row>
    <row r="7426" spans="1:3" x14ac:dyDescent="0.3">
      <c r="A7426" s="1" t="str">
        <f>"90671824744"</f>
        <v>90671824744</v>
      </c>
      <c r="C7426" s="7">
        <v>3285</v>
      </c>
    </row>
    <row r="7427" spans="1:3" x14ac:dyDescent="0.3">
      <c r="A7427" s="1" t="str">
        <f>"90671824787"</f>
        <v>90671824787</v>
      </c>
      <c r="C7427" s="7">
        <v>3285</v>
      </c>
    </row>
    <row r="7428" spans="1:3" x14ac:dyDescent="0.3">
      <c r="A7428" s="1" t="str">
        <f>"90671922798"</f>
        <v>90671922798</v>
      </c>
      <c r="C7428" s="7">
        <v>1800</v>
      </c>
    </row>
    <row r="7429" spans="1:3" x14ac:dyDescent="0.3">
      <c r="A7429" s="1" t="str">
        <f>"90672234947"</f>
        <v>90672234947</v>
      </c>
      <c r="C7429" s="7">
        <v>4080</v>
      </c>
    </row>
    <row r="7430" spans="1:3" x14ac:dyDescent="0.3">
      <c r="A7430" s="1" t="str">
        <f>"90672250798"</f>
        <v>90672250798</v>
      </c>
      <c r="C7430" s="7">
        <v>1765</v>
      </c>
    </row>
    <row r="7431" spans="1:3" x14ac:dyDescent="0.3">
      <c r="A7431" s="1" t="str">
        <f>"90672324705"</f>
        <v>90672324705</v>
      </c>
      <c r="C7431" s="7">
        <v>2740</v>
      </c>
    </row>
    <row r="7432" spans="1:3" x14ac:dyDescent="0.3">
      <c r="A7432" s="1" t="str">
        <f>"90672524737"</f>
        <v>90672524737</v>
      </c>
      <c r="C7432" s="7">
        <v>5970</v>
      </c>
    </row>
    <row r="7433" spans="1:3" x14ac:dyDescent="0.3">
      <c r="A7433" s="1" t="str">
        <f>"90672524744"</f>
        <v>90672524744</v>
      </c>
      <c r="C7433" s="7">
        <v>3150</v>
      </c>
    </row>
    <row r="7434" spans="1:3" x14ac:dyDescent="0.3">
      <c r="A7434" s="1" t="str">
        <f>"90672622760"</f>
        <v>90672622760</v>
      </c>
      <c r="C7434" s="7">
        <v>1100</v>
      </c>
    </row>
    <row r="7435" spans="1:3" x14ac:dyDescent="0.3">
      <c r="A7435" s="1" t="str">
        <f>"90672722716"</f>
        <v>90672722716</v>
      </c>
      <c r="C7435" s="7">
        <v>1845</v>
      </c>
    </row>
    <row r="7436" spans="1:3" x14ac:dyDescent="0.3">
      <c r="A7436" s="1" t="str">
        <f>"90672722798"</f>
        <v>90672722798</v>
      </c>
      <c r="C7436" s="7">
        <v>1200</v>
      </c>
    </row>
    <row r="7437" spans="1:3" x14ac:dyDescent="0.3">
      <c r="A7437" s="1" t="str">
        <f>"90672830730"</f>
        <v>90672830730</v>
      </c>
      <c r="C7437" s="7">
        <v>3900</v>
      </c>
    </row>
    <row r="7438" spans="1:3" x14ac:dyDescent="0.3">
      <c r="A7438" s="1" t="str">
        <f>"90672922795"</f>
        <v>90672922795</v>
      </c>
      <c r="C7438" s="7">
        <v>1090</v>
      </c>
    </row>
    <row r="7439" spans="1:3" x14ac:dyDescent="0.3">
      <c r="A7439" s="1" t="str">
        <f>"90673114749"</f>
        <v>90673114749</v>
      </c>
      <c r="C7439" s="7">
        <v>1590</v>
      </c>
    </row>
    <row r="7440" spans="1:3" x14ac:dyDescent="0.3">
      <c r="A7440" s="1" t="str">
        <f>"90673114787"</f>
        <v>90673114787</v>
      </c>
      <c r="C7440" s="7">
        <v>1225</v>
      </c>
    </row>
    <row r="7441" spans="1:3" x14ac:dyDescent="0.3">
      <c r="A7441" s="1" t="str">
        <f>"90673114798"</f>
        <v>90673114798</v>
      </c>
      <c r="C7441" s="7">
        <v>1225</v>
      </c>
    </row>
    <row r="7442" spans="1:3" x14ac:dyDescent="0.3">
      <c r="A7442" s="1" t="str">
        <f>"90673222793"</f>
        <v>90673222793</v>
      </c>
      <c r="C7442" s="7">
        <v>1715</v>
      </c>
    </row>
    <row r="7443" spans="1:3" x14ac:dyDescent="0.3">
      <c r="A7443" s="1" t="str">
        <f>"90673322743"</f>
        <v>90673322743</v>
      </c>
      <c r="C7443" s="7">
        <v>1460</v>
      </c>
    </row>
    <row r="7444" spans="1:3" x14ac:dyDescent="0.3">
      <c r="A7444" s="1" t="str">
        <f>"90673614747"</f>
        <v>90673614747</v>
      </c>
      <c r="C7444" s="7">
        <v>1550</v>
      </c>
    </row>
    <row r="7445" spans="1:3" x14ac:dyDescent="0.3">
      <c r="A7445" s="1" t="str">
        <f>"90673714760"</f>
        <v>90673714760</v>
      </c>
      <c r="C7445" s="7">
        <v>895</v>
      </c>
    </row>
    <row r="7446" spans="1:3" x14ac:dyDescent="0.3">
      <c r="A7446" s="1" t="str">
        <f>"90674022781"</f>
        <v>90674022781</v>
      </c>
      <c r="C7446" s="7">
        <v>1215</v>
      </c>
    </row>
    <row r="7447" spans="1:3" x14ac:dyDescent="0.3">
      <c r="A7447" s="1" t="str">
        <f>"90674230705"</f>
        <v>90674230705</v>
      </c>
      <c r="C7447" s="7">
        <v>3150</v>
      </c>
    </row>
    <row r="7448" spans="1:3" x14ac:dyDescent="0.3">
      <c r="A7448" s="1" t="str">
        <f>"90674230747"</f>
        <v>90674230747</v>
      </c>
      <c r="C7448" s="7">
        <v>3780</v>
      </c>
    </row>
    <row r="7449" spans="1:3" x14ac:dyDescent="0.3">
      <c r="A7449" s="1" t="str">
        <f>"90674322760"</f>
        <v>90674322760</v>
      </c>
      <c r="C7449" s="7">
        <v>1520</v>
      </c>
    </row>
    <row r="7450" spans="1:3" x14ac:dyDescent="0.3">
      <c r="A7450" s="1" t="str">
        <f>"90674522760"</f>
        <v>90674522760</v>
      </c>
      <c r="C7450" s="7">
        <v>1515</v>
      </c>
    </row>
    <row r="7451" spans="1:3" x14ac:dyDescent="0.3">
      <c r="A7451" s="1" t="str">
        <f>"90674724747"</f>
        <v>90674724747</v>
      </c>
      <c r="C7451" s="7">
        <v>3460</v>
      </c>
    </row>
    <row r="7452" spans="1:3" x14ac:dyDescent="0.3">
      <c r="A7452" s="1" t="str">
        <f>"90674822322"</f>
        <v>90674822322</v>
      </c>
      <c r="C7452" s="7">
        <v>1130</v>
      </c>
    </row>
    <row r="7453" spans="1:3" x14ac:dyDescent="0.3">
      <c r="A7453" s="1" t="str">
        <f>"90675014730"</f>
        <v>90675014730</v>
      </c>
      <c r="C7453" s="7">
        <v>1370</v>
      </c>
    </row>
    <row r="7454" spans="1:3" x14ac:dyDescent="0.3">
      <c r="A7454" s="1" t="str">
        <f>"90675022793"</f>
        <v>90675022793</v>
      </c>
      <c r="C7454" s="7">
        <v>1175</v>
      </c>
    </row>
    <row r="7455" spans="1:3" x14ac:dyDescent="0.3">
      <c r="A7455" s="1" t="str">
        <f>"90675230737"</f>
        <v>90675230737</v>
      </c>
      <c r="C7455" s="7">
        <v>4360</v>
      </c>
    </row>
    <row r="7456" spans="1:3" x14ac:dyDescent="0.3">
      <c r="A7456" s="1" t="str">
        <f>"90675334747"</f>
        <v>90675334747</v>
      </c>
      <c r="C7456" s="7">
        <v>3600</v>
      </c>
    </row>
    <row r="7457" spans="1:3" x14ac:dyDescent="0.3">
      <c r="A7457" s="1" t="str">
        <f>"90675530705"</f>
        <v>90675530705</v>
      </c>
      <c r="C7457" s="7">
        <v>2990</v>
      </c>
    </row>
    <row r="7458" spans="1:3" x14ac:dyDescent="0.3">
      <c r="A7458" s="1" t="str">
        <f>"90675622702"</f>
        <v>90675622702</v>
      </c>
      <c r="C7458" s="7">
        <v>2970</v>
      </c>
    </row>
    <row r="7459" spans="1:3" x14ac:dyDescent="0.3">
      <c r="A7459" s="1" t="str">
        <f>"90675822702"</f>
        <v>90675822702</v>
      </c>
      <c r="C7459" s="7">
        <v>1465</v>
      </c>
    </row>
    <row r="7460" spans="1:3" x14ac:dyDescent="0.3">
      <c r="A7460" s="1" t="str">
        <f>"90675822793"</f>
        <v>90675822793</v>
      </c>
      <c r="C7460" s="7">
        <v>1465</v>
      </c>
    </row>
    <row r="7461" spans="1:3" x14ac:dyDescent="0.3">
      <c r="A7461" s="1" t="str">
        <f>"90675922780"</f>
        <v>90675922780</v>
      </c>
      <c r="C7461" s="7">
        <v>1550</v>
      </c>
    </row>
    <row r="7462" spans="1:3" x14ac:dyDescent="0.3">
      <c r="A7462" s="1" t="str">
        <f>"90675924793"</f>
        <v>90675924793</v>
      </c>
      <c r="C7462" s="7">
        <v>1550</v>
      </c>
    </row>
    <row r="7463" spans="1:3" x14ac:dyDescent="0.3">
      <c r="A7463" s="1" t="str">
        <f>"90676022737"</f>
        <v>90676022737</v>
      </c>
      <c r="C7463" s="7">
        <v>2035</v>
      </c>
    </row>
    <row r="7464" spans="1:3" x14ac:dyDescent="0.3">
      <c r="A7464" s="1" t="str">
        <f>"90676122747"</f>
        <v>90676122747</v>
      </c>
      <c r="C7464" s="7">
        <v>1515</v>
      </c>
    </row>
    <row r="7465" spans="1:3" x14ac:dyDescent="0.3">
      <c r="A7465" s="1" t="str">
        <f>"90676122765"</f>
        <v>90676122765</v>
      </c>
      <c r="C7465" s="7">
        <v>1225</v>
      </c>
    </row>
    <row r="7466" spans="1:3" x14ac:dyDescent="0.3">
      <c r="A7466" s="1" t="str">
        <f>"90676222322"</f>
        <v>90676222322</v>
      </c>
      <c r="C7466" s="7">
        <v>1860</v>
      </c>
    </row>
    <row r="7467" spans="1:3" x14ac:dyDescent="0.3">
      <c r="A7467" s="1" t="str">
        <f>"90676222744"</f>
        <v>90676222744</v>
      </c>
      <c r="C7467" s="7">
        <v>1280</v>
      </c>
    </row>
    <row r="7468" spans="1:3" x14ac:dyDescent="0.3">
      <c r="A7468" s="1" t="str">
        <f>"90676334793"</f>
        <v>90676334793</v>
      </c>
      <c r="C7468" s="7">
        <v>1260</v>
      </c>
    </row>
    <row r="7469" spans="1:3" x14ac:dyDescent="0.3">
      <c r="A7469" s="1" t="str">
        <f>"90676334798"</f>
        <v>90676334798</v>
      </c>
      <c r="C7469" s="7">
        <v>1350</v>
      </c>
    </row>
    <row r="7470" spans="1:3" x14ac:dyDescent="0.3">
      <c r="A7470" s="1" t="str">
        <f>"90676422733"</f>
        <v>90676422733</v>
      </c>
      <c r="C7470" s="7">
        <v>2425</v>
      </c>
    </row>
    <row r="7471" spans="1:3" x14ac:dyDescent="0.3">
      <c r="A7471" s="1" t="str">
        <f>"90676524730"</f>
        <v>90676524730</v>
      </c>
      <c r="C7471" s="7">
        <v>1340</v>
      </c>
    </row>
    <row r="7472" spans="1:3" x14ac:dyDescent="0.3">
      <c r="A7472" s="1" t="str">
        <f>"90676524760"</f>
        <v>90676524760</v>
      </c>
      <c r="C7472" s="7">
        <v>1200</v>
      </c>
    </row>
    <row r="7473" spans="1:3" x14ac:dyDescent="0.3">
      <c r="A7473" s="1" t="str">
        <f>"90676722783"</f>
        <v>90676722783</v>
      </c>
      <c r="C7473" s="7">
        <v>1485</v>
      </c>
    </row>
    <row r="7474" spans="1:3" x14ac:dyDescent="0.3">
      <c r="A7474" s="1" t="str">
        <f>"90676822730"</f>
        <v>90676822730</v>
      </c>
      <c r="C7474" s="7">
        <v>1065</v>
      </c>
    </row>
    <row r="7475" spans="1:3" x14ac:dyDescent="0.3">
      <c r="A7475" s="1" t="str">
        <f>"90676822760"</f>
        <v>90676822760</v>
      </c>
      <c r="C7475" s="7">
        <v>940</v>
      </c>
    </row>
    <row r="7476" spans="1:3" x14ac:dyDescent="0.3">
      <c r="A7476" s="1" t="str">
        <f>"90676822792"</f>
        <v>90676822792</v>
      </c>
      <c r="C7476" s="7">
        <v>875</v>
      </c>
    </row>
    <row r="7477" spans="1:3" x14ac:dyDescent="0.3">
      <c r="A7477" s="1" t="str">
        <f>"90676822793"</f>
        <v>90676822793</v>
      </c>
      <c r="C7477" s="7">
        <v>985</v>
      </c>
    </row>
    <row r="7478" spans="1:3" x14ac:dyDescent="0.3">
      <c r="A7478" s="1" t="str">
        <f>"90676922714"</f>
        <v>90676922714</v>
      </c>
      <c r="C7478" s="7">
        <v>1550</v>
      </c>
    </row>
    <row r="7479" spans="1:3" x14ac:dyDescent="0.3">
      <c r="A7479" s="1" t="str">
        <f>"90676922747"</f>
        <v>90676922747</v>
      </c>
      <c r="C7479" s="7">
        <v>3565</v>
      </c>
    </row>
    <row r="7480" spans="1:3" x14ac:dyDescent="0.3">
      <c r="A7480" s="1" t="str">
        <f>"90676922791"</f>
        <v>90676922791</v>
      </c>
      <c r="C7480" s="7">
        <v>1270</v>
      </c>
    </row>
    <row r="7481" spans="1:3" x14ac:dyDescent="0.3">
      <c r="A7481" s="1" t="str">
        <f>"90676922793"</f>
        <v>90676922793</v>
      </c>
      <c r="C7481" s="7">
        <v>1360</v>
      </c>
    </row>
    <row r="7482" spans="1:3" x14ac:dyDescent="0.3">
      <c r="A7482" s="1" t="str">
        <f>"90677122730"</f>
        <v>90677122730</v>
      </c>
      <c r="C7482" s="7">
        <v>1990</v>
      </c>
    </row>
    <row r="7483" spans="1:3" x14ac:dyDescent="0.3">
      <c r="A7483" s="1" t="str">
        <f>"90677122960"</f>
        <v>90677122960</v>
      </c>
      <c r="C7483" s="7">
        <v>1990</v>
      </c>
    </row>
    <row r="7484" spans="1:3" x14ac:dyDescent="0.3">
      <c r="A7484" s="1" t="str">
        <f>"90677122998"</f>
        <v>90677122998</v>
      </c>
      <c r="C7484" s="7">
        <v>1990</v>
      </c>
    </row>
    <row r="7485" spans="1:3" x14ac:dyDescent="0.3">
      <c r="A7485" s="1" t="str">
        <f>"90677222722"</f>
        <v>90677222722</v>
      </c>
      <c r="C7485" s="7">
        <v>1175</v>
      </c>
    </row>
    <row r="7486" spans="1:3" x14ac:dyDescent="0.3">
      <c r="A7486" s="1" t="str">
        <f>"90677222760"</f>
        <v>90677222760</v>
      </c>
      <c r="C7486" s="7">
        <v>1170</v>
      </c>
    </row>
    <row r="7487" spans="1:3" x14ac:dyDescent="0.3">
      <c r="A7487" s="1" t="str">
        <f>"90677422760"</f>
        <v>90677422760</v>
      </c>
      <c r="C7487" s="7">
        <v>2170</v>
      </c>
    </row>
    <row r="7488" spans="1:3" x14ac:dyDescent="0.3">
      <c r="A7488" s="1" t="str">
        <f>"90677622722"</f>
        <v>90677622722</v>
      </c>
      <c r="C7488" s="7">
        <v>1405</v>
      </c>
    </row>
    <row r="7489" spans="1:3" x14ac:dyDescent="0.3">
      <c r="A7489" s="1" t="str">
        <f>"90677622760"</f>
        <v>90677622760</v>
      </c>
      <c r="C7489" s="7">
        <v>940</v>
      </c>
    </row>
    <row r="7490" spans="1:3" x14ac:dyDescent="0.3">
      <c r="A7490" s="1" t="str">
        <f>"90677822765"</f>
        <v>90677822765</v>
      </c>
      <c r="C7490" s="7">
        <v>1270</v>
      </c>
    </row>
    <row r="7491" spans="1:3" x14ac:dyDescent="0.3">
      <c r="A7491" s="1" t="str">
        <f>"90677822795"</f>
        <v>90677822795</v>
      </c>
      <c r="C7491" s="7">
        <v>1190</v>
      </c>
    </row>
    <row r="7492" spans="1:3" x14ac:dyDescent="0.3">
      <c r="A7492" s="1" t="str">
        <f>"90678024724"</f>
        <v>90678024724</v>
      </c>
      <c r="C7492" s="7">
        <v>2290</v>
      </c>
    </row>
    <row r="7493" spans="1:3" x14ac:dyDescent="0.3">
      <c r="A7493" s="1" t="str">
        <f>"90678124747"</f>
        <v>90678124747</v>
      </c>
      <c r="C7493" s="7">
        <v>3625</v>
      </c>
    </row>
    <row r="7494" spans="1:3" x14ac:dyDescent="0.3">
      <c r="A7494" s="1" t="str">
        <f>"90678230747"</f>
        <v>90678230747</v>
      </c>
      <c r="C7494" s="7">
        <v>3990</v>
      </c>
    </row>
    <row r="7495" spans="1:3" x14ac:dyDescent="0.3">
      <c r="A7495" s="1" t="str">
        <f>"90678330747"</f>
        <v>90678330747</v>
      </c>
      <c r="C7495" s="7">
        <v>4515</v>
      </c>
    </row>
    <row r="7496" spans="1:3" x14ac:dyDescent="0.3">
      <c r="A7496" s="1" t="str">
        <f>"90678334744"</f>
        <v>90678334744</v>
      </c>
      <c r="C7496" s="7">
        <v>2880</v>
      </c>
    </row>
    <row r="7497" spans="1:3" x14ac:dyDescent="0.3">
      <c r="A7497" s="1" t="str">
        <f>"90678414743"</f>
        <v>90678414743</v>
      </c>
      <c r="C7497" s="7">
        <v>1090</v>
      </c>
    </row>
    <row r="7498" spans="1:3" x14ac:dyDescent="0.3">
      <c r="A7498" s="1" t="str">
        <f>"90678414744"</f>
        <v>90678414744</v>
      </c>
      <c r="C7498" s="7">
        <v>1300</v>
      </c>
    </row>
    <row r="7499" spans="1:3" x14ac:dyDescent="0.3">
      <c r="A7499" s="1" t="str">
        <f>"90678414760"</f>
        <v>90678414760</v>
      </c>
      <c r="C7499" s="7">
        <v>1090</v>
      </c>
    </row>
    <row r="7500" spans="1:3" x14ac:dyDescent="0.3">
      <c r="A7500" s="1" t="str">
        <f>"90678524744"</f>
        <v>90678524744</v>
      </c>
      <c r="C7500" s="7">
        <v>3955</v>
      </c>
    </row>
    <row r="7501" spans="1:3" x14ac:dyDescent="0.3">
      <c r="A7501" s="1" t="str">
        <f>"90678722730"</f>
        <v>90678722730</v>
      </c>
      <c r="C7501" s="7">
        <v>1040</v>
      </c>
    </row>
    <row r="7502" spans="1:3" x14ac:dyDescent="0.3">
      <c r="A7502" s="1" t="str">
        <f>"90678722791"</f>
        <v>90678722791</v>
      </c>
      <c r="C7502" s="7">
        <v>1040</v>
      </c>
    </row>
    <row r="7503" spans="1:3" x14ac:dyDescent="0.3">
      <c r="A7503" s="1" t="str">
        <f>"90678722798"</f>
        <v>90678722798</v>
      </c>
      <c r="C7503" s="7">
        <v>1040</v>
      </c>
    </row>
    <row r="7504" spans="1:3" x14ac:dyDescent="0.3">
      <c r="A7504" s="1" t="str">
        <f>"90678922737"</f>
        <v>90678922737</v>
      </c>
      <c r="C7504" s="7">
        <v>7865</v>
      </c>
    </row>
    <row r="7505" spans="1:3" x14ac:dyDescent="0.3">
      <c r="A7505" s="1" t="str">
        <f>"90678930744"</f>
        <v>90678930744</v>
      </c>
      <c r="C7505" s="7">
        <v>3145</v>
      </c>
    </row>
    <row r="7506" spans="1:3" x14ac:dyDescent="0.3">
      <c r="A7506" s="1" t="str">
        <f>"90678930747"</f>
        <v>90678930747</v>
      </c>
      <c r="C7506" s="7">
        <v>3260</v>
      </c>
    </row>
    <row r="7507" spans="1:3" x14ac:dyDescent="0.3">
      <c r="A7507" s="1" t="str">
        <f>"90679022747"</f>
        <v>90679022747</v>
      </c>
      <c r="C7507" s="7">
        <v>2755</v>
      </c>
    </row>
    <row r="7508" spans="1:3" x14ac:dyDescent="0.3">
      <c r="A7508" s="1" t="str">
        <f>"90679122743"</f>
        <v>90679122743</v>
      </c>
      <c r="C7508" s="7">
        <v>1500</v>
      </c>
    </row>
    <row r="7509" spans="1:3" x14ac:dyDescent="0.3">
      <c r="A7509" s="1" t="str">
        <f>"90679314730"</f>
        <v>90679314730</v>
      </c>
      <c r="C7509" s="7">
        <v>3490</v>
      </c>
    </row>
    <row r="7510" spans="1:3" x14ac:dyDescent="0.3">
      <c r="A7510" s="1" t="str">
        <f>"90679522760"</f>
        <v>90679522760</v>
      </c>
      <c r="C7510" s="7">
        <v>1545</v>
      </c>
    </row>
    <row r="7511" spans="1:3" x14ac:dyDescent="0.3">
      <c r="A7511" s="1" t="str">
        <f>"90679722760"</f>
        <v>90679722760</v>
      </c>
      <c r="C7511" s="7">
        <v>2040</v>
      </c>
    </row>
    <row r="7512" spans="1:3" x14ac:dyDescent="0.3">
      <c r="A7512" s="1" t="str">
        <f>"90679922798"</f>
        <v>90679922798</v>
      </c>
      <c r="C7512" s="7">
        <v>2005</v>
      </c>
    </row>
    <row r="7513" spans="1:3" x14ac:dyDescent="0.3">
      <c r="A7513" s="1" t="str">
        <f>"90680014787"</f>
        <v>90680014787</v>
      </c>
      <c r="C7513" s="7">
        <v>1200</v>
      </c>
    </row>
    <row r="7514" spans="1:3" x14ac:dyDescent="0.3">
      <c r="A7514" s="1" t="str">
        <f>"90680134730"</f>
        <v>90680134730</v>
      </c>
      <c r="C7514" s="7">
        <v>5975</v>
      </c>
    </row>
    <row r="7515" spans="1:3" x14ac:dyDescent="0.3">
      <c r="A7515" s="1" t="str">
        <f>"90680214749"</f>
        <v>90680214749</v>
      </c>
      <c r="C7515" s="7">
        <v>1940</v>
      </c>
    </row>
    <row r="7516" spans="1:3" x14ac:dyDescent="0.3">
      <c r="A7516" s="1" t="str">
        <f>"90680414760"</f>
        <v>90680414760</v>
      </c>
      <c r="C7516" s="7">
        <v>1140</v>
      </c>
    </row>
    <row r="7517" spans="1:3" x14ac:dyDescent="0.3">
      <c r="A7517" s="1" t="str">
        <f>"90680522747"</f>
        <v>90680522747</v>
      </c>
      <c r="C7517" s="7">
        <v>2350</v>
      </c>
    </row>
    <row r="7518" spans="1:3" x14ac:dyDescent="0.3">
      <c r="A7518" s="1" t="str">
        <f>"90680622742"</f>
        <v>90680622742</v>
      </c>
      <c r="C7518" s="7">
        <v>4060</v>
      </c>
    </row>
    <row r="7519" spans="1:3" x14ac:dyDescent="0.3">
      <c r="A7519" s="1" t="str">
        <f>"90681022760"</f>
        <v>90681022760</v>
      </c>
      <c r="C7519" s="7">
        <v>2300</v>
      </c>
    </row>
    <row r="7520" spans="1:3" x14ac:dyDescent="0.3">
      <c r="A7520" s="1" t="str">
        <f>"90681225760"</f>
        <v>90681225760</v>
      </c>
      <c r="C7520" s="7">
        <v>1890</v>
      </c>
    </row>
    <row r="7521" spans="1:3" x14ac:dyDescent="0.3">
      <c r="A7521" s="1" t="str">
        <f>"90690122754"</f>
        <v>90690122754</v>
      </c>
      <c r="C7521" s="7">
        <v>895</v>
      </c>
    </row>
    <row r="7522" spans="1:3" x14ac:dyDescent="0.3">
      <c r="A7522" s="1" t="str">
        <f>"90690422791"</f>
        <v>90690422791</v>
      </c>
      <c r="C7522" s="7">
        <v>1600</v>
      </c>
    </row>
    <row r="7523" spans="1:3" x14ac:dyDescent="0.3">
      <c r="A7523" s="1" t="str">
        <f>"90690634798"</f>
        <v>90690634798</v>
      </c>
      <c r="C7523" s="7">
        <v>2140</v>
      </c>
    </row>
    <row r="7524" spans="1:3" x14ac:dyDescent="0.3">
      <c r="A7524" s="1" t="str">
        <f>"90690734947"</f>
        <v>90690734947</v>
      </c>
      <c r="C7524" s="7">
        <v>5440</v>
      </c>
    </row>
    <row r="7525" spans="1:3" x14ac:dyDescent="0.3">
      <c r="A7525" s="1" t="str">
        <f>"90690734987"</f>
        <v>90690734987</v>
      </c>
      <c r="C7525" s="7">
        <v>3740</v>
      </c>
    </row>
    <row r="7526" spans="1:3" x14ac:dyDescent="0.3">
      <c r="A7526" s="1" t="str">
        <f>"90690814347"</f>
        <v>90690814347</v>
      </c>
      <c r="C7526" s="7">
        <v>3315</v>
      </c>
    </row>
    <row r="7527" spans="1:3" x14ac:dyDescent="0.3">
      <c r="A7527" s="1" t="str">
        <f>"90691024747"</f>
        <v>90691024747</v>
      </c>
      <c r="C7527" s="7">
        <v>1990</v>
      </c>
    </row>
    <row r="7528" spans="1:3" x14ac:dyDescent="0.3">
      <c r="A7528" s="1" t="str">
        <f>"90691024787"</f>
        <v>90691024787</v>
      </c>
      <c r="C7528" s="7">
        <v>1890</v>
      </c>
    </row>
    <row r="7529" spans="1:3" x14ac:dyDescent="0.3">
      <c r="A7529" s="1" t="str">
        <f>"90691434798"</f>
        <v>90691434798</v>
      </c>
      <c r="C7529" s="7">
        <v>1575</v>
      </c>
    </row>
    <row r="7530" spans="1:3" x14ac:dyDescent="0.3">
      <c r="A7530" s="1" t="str">
        <f>"90691832147"</f>
        <v>90691832147</v>
      </c>
      <c r="C7530" s="7">
        <v>5585</v>
      </c>
    </row>
    <row r="7531" spans="1:3" x14ac:dyDescent="0.3">
      <c r="A7531" s="1" t="str">
        <f>"90691922747"</f>
        <v>90691922747</v>
      </c>
      <c r="C7531" s="7">
        <v>3190</v>
      </c>
    </row>
    <row r="7532" spans="1:3" x14ac:dyDescent="0.3">
      <c r="A7532" s="1" t="str">
        <f>"90691922793"</f>
        <v>90691922793</v>
      </c>
      <c r="C7532" s="7">
        <v>3420</v>
      </c>
    </row>
    <row r="7533" spans="1:3" x14ac:dyDescent="0.3">
      <c r="A7533" s="1" t="str">
        <f>"90692224793"</f>
        <v>90692224793</v>
      </c>
      <c r="C7533" s="7">
        <v>3390</v>
      </c>
    </row>
    <row r="7534" spans="1:3" x14ac:dyDescent="0.3">
      <c r="A7534" s="1" t="str">
        <f>"90692424798"</f>
        <v>90692424798</v>
      </c>
      <c r="C7534" s="7">
        <v>4040</v>
      </c>
    </row>
    <row r="7535" spans="1:3" x14ac:dyDescent="0.3">
      <c r="A7535" s="1" t="str">
        <f>"90692424905"</f>
        <v>90692424905</v>
      </c>
      <c r="C7535" s="7">
        <v>4190</v>
      </c>
    </row>
    <row r="7536" spans="1:3" x14ac:dyDescent="0.3">
      <c r="A7536" s="1" t="str">
        <f>"90692522747"</f>
        <v>90692522747</v>
      </c>
      <c r="C7536" s="7">
        <v>1820</v>
      </c>
    </row>
    <row r="7537" spans="1:3" x14ac:dyDescent="0.3">
      <c r="A7537" s="1" t="str">
        <f>"90692534798"</f>
        <v>90692534798</v>
      </c>
      <c r="C7537" s="7">
        <v>1695</v>
      </c>
    </row>
    <row r="7538" spans="1:3" x14ac:dyDescent="0.3">
      <c r="A7538" s="1" t="str">
        <f>"90692622744"</f>
        <v>90692622744</v>
      </c>
      <c r="C7538" s="7">
        <v>4170</v>
      </c>
    </row>
    <row r="7539" spans="1:3" x14ac:dyDescent="0.3">
      <c r="A7539" s="1" t="str">
        <f>"90693234705"</f>
        <v>90693234705</v>
      </c>
      <c r="C7539" s="7">
        <v>2490</v>
      </c>
    </row>
    <row r="7540" spans="1:3" x14ac:dyDescent="0.3">
      <c r="A7540" s="1" t="str">
        <f>"90693422798"</f>
        <v>90693422798</v>
      </c>
      <c r="C7540" s="7">
        <v>4040</v>
      </c>
    </row>
    <row r="7541" spans="1:3" x14ac:dyDescent="0.3">
      <c r="A7541" s="1" t="str">
        <f>"90693524798"</f>
        <v>90693524798</v>
      </c>
      <c r="C7541" s="7">
        <v>3580</v>
      </c>
    </row>
    <row r="7542" spans="1:3" x14ac:dyDescent="0.3">
      <c r="A7542" s="1" t="str">
        <f>"90693914747"</f>
        <v>90693914747</v>
      </c>
      <c r="C7542" s="7">
        <v>5000</v>
      </c>
    </row>
    <row r="7543" spans="1:3" x14ac:dyDescent="0.3">
      <c r="A7543" s="1" t="str">
        <f>"90694022798"</f>
        <v>90694022798</v>
      </c>
      <c r="C7543" s="7">
        <v>4040</v>
      </c>
    </row>
    <row r="7544" spans="1:3" x14ac:dyDescent="0.3">
      <c r="A7544" s="1" t="str">
        <f>"90694122747"</f>
        <v>90694122747</v>
      </c>
      <c r="C7544" s="7">
        <v>5000</v>
      </c>
    </row>
    <row r="7545" spans="1:3" x14ac:dyDescent="0.3">
      <c r="A7545" s="1" t="str">
        <f>"90700114998"</f>
        <v>90700114998</v>
      </c>
      <c r="C7545" s="7">
        <v>1445</v>
      </c>
    </row>
    <row r="7546" spans="1:3" x14ac:dyDescent="0.3">
      <c r="A7546" s="1" t="str">
        <f>"90700224747"</f>
        <v>90700224747</v>
      </c>
      <c r="C7546" s="7">
        <v>2630</v>
      </c>
    </row>
    <row r="7547" spans="1:3" x14ac:dyDescent="0.3">
      <c r="A7547" s="1" t="str">
        <f>"90700224760"</f>
        <v>90700224760</v>
      </c>
      <c r="C7547" s="7">
        <v>2520</v>
      </c>
    </row>
    <row r="7548" spans="1:3" x14ac:dyDescent="0.3">
      <c r="A7548" s="1" t="str">
        <f>"90700414997"</f>
        <v>90700414997</v>
      </c>
      <c r="C7548" s="7">
        <v>1440</v>
      </c>
    </row>
    <row r="7549" spans="1:3" x14ac:dyDescent="0.3">
      <c r="A7549" s="1" t="str">
        <f>"90700514960"</f>
        <v>90700514960</v>
      </c>
      <c r="C7549" s="7">
        <v>1900</v>
      </c>
    </row>
    <row r="7550" spans="1:3" x14ac:dyDescent="0.3">
      <c r="A7550" s="1" t="str">
        <f>"90700614960"</f>
        <v>90700614960</v>
      </c>
      <c r="C7550" s="7">
        <v>1640</v>
      </c>
    </row>
    <row r="7551" spans="1:3" x14ac:dyDescent="0.3">
      <c r="A7551" s="1" t="str">
        <f>"90700914779"</f>
        <v>90700914779</v>
      </c>
      <c r="C7551" s="7">
        <v>2090</v>
      </c>
    </row>
    <row r="7552" spans="1:3" x14ac:dyDescent="0.3">
      <c r="A7552" s="1" t="str">
        <f>"90701014743"</f>
        <v>90701014743</v>
      </c>
      <c r="C7552" s="7">
        <v>2250</v>
      </c>
    </row>
    <row r="7553" spans="1:3" x14ac:dyDescent="0.3">
      <c r="A7553" s="1" t="str">
        <f>"90701214979"</f>
        <v>90701214979</v>
      </c>
      <c r="C7553" s="7">
        <v>1450</v>
      </c>
    </row>
    <row r="7554" spans="1:3" x14ac:dyDescent="0.3">
      <c r="A7554" s="1" t="str">
        <f>"90740330705"</f>
        <v>90740330705</v>
      </c>
      <c r="C7554" s="7">
        <v>3000</v>
      </c>
    </row>
    <row r="7555" spans="1:3" x14ac:dyDescent="0.3">
      <c r="A7555" s="1" t="str">
        <f>"90740330798"</f>
        <v>90740330798</v>
      </c>
      <c r="C7555" s="7">
        <v>2450</v>
      </c>
    </row>
    <row r="7556" spans="1:3" x14ac:dyDescent="0.3">
      <c r="A7556" s="1" t="str">
        <f>"90740430798"</f>
        <v>90740430798</v>
      </c>
      <c r="C7556" s="7">
        <v>3050</v>
      </c>
    </row>
    <row r="7557" spans="1:3" x14ac:dyDescent="0.3">
      <c r="A7557" s="1" t="str">
        <f>"90740520747"</f>
        <v>90740520747</v>
      </c>
      <c r="C7557" s="7">
        <v>3790</v>
      </c>
    </row>
    <row r="7558" spans="1:3" x14ac:dyDescent="0.3">
      <c r="A7558" s="1" t="str">
        <f>"90740524744"</f>
        <v>90740524744</v>
      </c>
      <c r="C7558" s="7">
        <v>3730</v>
      </c>
    </row>
    <row r="7559" spans="1:3" x14ac:dyDescent="0.3">
      <c r="A7559" s="1" t="str">
        <f>"90740634747"</f>
        <v>90740634747</v>
      </c>
      <c r="C7559" s="7">
        <v>2050</v>
      </c>
    </row>
    <row r="7560" spans="1:3" x14ac:dyDescent="0.3">
      <c r="A7560" s="1" t="str">
        <f>"90740730744"</f>
        <v>90740730744</v>
      </c>
      <c r="C7560" s="7">
        <v>3340</v>
      </c>
    </row>
    <row r="7561" spans="1:3" x14ac:dyDescent="0.3">
      <c r="A7561" s="1" t="str">
        <f>"90740830730"</f>
        <v>90740830730</v>
      </c>
      <c r="C7561" s="7">
        <v>2660</v>
      </c>
    </row>
    <row r="7562" spans="1:3" x14ac:dyDescent="0.3">
      <c r="A7562" s="1" t="str">
        <f>"90741222730"</f>
        <v>90741222730</v>
      </c>
      <c r="C7562" s="7">
        <v>1050</v>
      </c>
    </row>
    <row r="7563" spans="1:3" x14ac:dyDescent="0.3">
      <c r="A7563" s="1" t="str">
        <f>"90741222747"</f>
        <v>90741222747</v>
      </c>
      <c r="C7563" s="7">
        <v>1050</v>
      </c>
    </row>
    <row r="7564" spans="1:3" x14ac:dyDescent="0.3">
      <c r="A7564" s="1" t="str">
        <f>"90741324798"</f>
        <v>90741324798</v>
      </c>
      <c r="C7564" s="7">
        <v>1870</v>
      </c>
    </row>
    <row r="7565" spans="1:3" x14ac:dyDescent="0.3">
      <c r="A7565" s="1" t="str">
        <f>"90741424747"</f>
        <v>90741424747</v>
      </c>
      <c r="C7565" s="7">
        <v>3530</v>
      </c>
    </row>
    <row r="7566" spans="1:3" x14ac:dyDescent="0.3">
      <c r="A7566" s="1" t="str">
        <f>"90741424787"</f>
        <v>90741424787</v>
      </c>
      <c r="C7566" s="7">
        <v>1500</v>
      </c>
    </row>
    <row r="7567" spans="1:3" x14ac:dyDescent="0.3">
      <c r="A7567" s="1" t="str">
        <f>"90741624793"</f>
        <v>90741624793</v>
      </c>
      <c r="C7567" s="7">
        <v>1450</v>
      </c>
    </row>
    <row r="7568" spans="1:3" x14ac:dyDescent="0.3">
      <c r="A7568" s="1" t="str">
        <f>"90741720730"</f>
        <v>90741720730</v>
      </c>
      <c r="C7568" s="7">
        <v>2445</v>
      </c>
    </row>
    <row r="7569" spans="1:3" x14ac:dyDescent="0.3">
      <c r="A7569" s="1" t="str">
        <f>"90742134722"</f>
        <v>90742134722</v>
      </c>
      <c r="C7569" s="7">
        <v>8345</v>
      </c>
    </row>
    <row r="7570" spans="1:3" x14ac:dyDescent="0.3">
      <c r="A7570" s="1" t="str">
        <f>"90742330798"</f>
        <v>90742330798</v>
      </c>
      <c r="C7570" s="7">
        <v>1290</v>
      </c>
    </row>
    <row r="7571" spans="1:3" x14ac:dyDescent="0.3">
      <c r="A7571" s="1" t="str">
        <f>"90742334747"</f>
        <v>90742334747</v>
      </c>
      <c r="C7571" s="7">
        <v>1940</v>
      </c>
    </row>
    <row r="7572" spans="1:3" x14ac:dyDescent="0.3">
      <c r="A7572" s="1" t="str">
        <f>"90742422760"</f>
        <v>90742422760</v>
      </c>
      <c r="C7572" s="7">
        <v>2030</v>
      </c>
    </row>
    <row r="7573" spans="1:3" x14ac:dyDescent="0.3">
      <c r="A7573" s="1" t="str">
        <f>"90742634744"</f>
        <v>90742634744</v>
      </c>
      <c r="C7573" s="7">
        <v>2165</v>
      </c>
    </row>
    <row r="7574" spans="1:3" x14ac:dyDescent="0.3">
      <c r="A7574" s="1" t="str">
        <f>"90742634798"</f>
        <v>90742634798</v>
      </c>
      <c r="C7574" s="7">
        <v>1540</v>
      </c>
    </row>
    <row r="7575" spans="1:3" x14ac:dyDescent="0.3">
      <c r="A7575" s="1" t="str">
        <f>"90742724760"</f>
        <v>90742724760</v>
      </c>
      <c r="C7575" s="7">
        <v>1575</v>
      </c>
    </row>
    <row r="7576" spans="1:3" x14ac:dyDescent="0.3">
      <c r="A7576" s="1" t="str">
        <f>"90742824798"</f>
        <v>90742824798</v>
      </c>
      <c r="C7576" s="7">
        <v>1220</v>
      </c>
    </row>
    <row r="7577" spans="1:3" x14ac:dyDescent="0.3">
      <c r="A7577" s="1" t="str">
        <f>"90743234787"</f>
        <v>90743234787</v>
      </c>
      <c r="C7577" s="7">
        <v>2480</v>
      </c>
    </row>
    <row r="7578" spans="1:3" x14ac:dyDescent="0.3">
      <c r="A7578" s="1" t="str">
        <f>"90743234798"</f>
        <v>90743234798</v>
      </c>
      <c r="C7578" s="7">
        <v>2740</v>
      </c>
    </row>
    <row r="7579" spans="1:3" x14ac:dyDescent="0.3">
      <c r="A7579" s="1" t="str">
        <f>"90743334798"</f>
        <v>90743334798</v>
      </c>
      <c r="C7579" s="7">
        <v>3190</v>
      </c>
    </row>
    <row r="7580" spans="1:3" x14ac:dyDescent="0.3">
      <c r="A7580" s="1" t="str">
        <f>"90743734747"</f>
        <v>90743734747</v>
      </c>
      <c r="C7580" s="7">
        <v>5990</v>
      </c>
    </row>
    <row r="7581" spans="1:3" x14ac:dyDescent="0.3">
      <c r="A7581" s="1" t="str">
        <f>"90743734798"</f>
        <v>90743734798</v>
      </c>
      <c r="C7581" s="7">
        <v>2550</v>
      </c>
    </row>
    <row r="7582" spans="1:3" x14ac:dyDescent="0.3">
      <c r="A7582" s="1" t="str">
        <f>"90743830747"</f>
        <v>90743830747</v>
      </c>
      <c r="C7582" s="7">
        <v>3830</v>
      </c>
    </row>
    <row r="7583" spans="1:3" x14ac:dyDescent="0.3">
      <c r="A7583" s="1" t="str">
        <f>"90780322749"</f>
        <v>90780322749</v>
      </c>
      <c r="C7583" s="7">
        <v>2000</v>
      </c>
    </row>
    <row r="7584" spans="1:3" x14ac:dyDescent="0.3">
      <c r="A7584" s="1" t="str">
        <f>"90780322798"</f>
        <v>90780322798</v>
      </c>
      <c r="C7584" s="7">
        <v>1900</v>
      </c>
    </row>
    <row r="7585" spans="1:3" x14ac:dyDescent="0.3">
      <c r="A7585" s="1" t="str">
        <f>"90780522798"</f>
        <v>90780522798</v>
      </c>
      <c r="C7585" s="7">
        <v>1880</v>
      </c>
    </row>
    <row r="7586" spans="1:3" x14ac:dyDescent="0.3">
      <c r="A7586" s="1" t="str">
        <f>"90780522998"</f>
        <v>90780522998</v>
      </c>
      <c r="C7586" s="7">
        <v>2040</v>
      </c>
    </row>
    <row r="7587" spans="1:3" x14ac:dyDescent="0.3">
      <c r="A7587" s="1" t="str">
        <f>"90780624793"</f>
        <v>90780624793</v>
      </c>
      <c r="C7587" s="7">
        <v>2380</v>
      </c>
    </row>
    <row r="7588" spans="1:3" x14ac:dyDescent="0.3">
      <c r="A7588" s="1" t="str">
        <f>"90780722993"</f>
        <v>90780722993</v>
      </c>
      <c r="C7588" s="7">
        <v>1605</v>
      </c>
    </row>
    <row r="7589" spans="1:3" x14ac:dyDescent="0.3">
      <c r="A7589" s="1" t="str">
        <f>"90780922993"</f>
        <v>90780922993</v>
      </c>
      <c r="C7589" s="7">
        <v>2545</v>
      </c>
    </row>
    <row r="7590" spans="1:3" x14ac:dyDescent="0.3">
      <c r="A7590" s="1" t="str">
        <f>"90780924998"</f>
        <v>90780924998</v>
      </c>
      <c r="C7590" s="7">
        <v>2545</v>
      </c>
    </row>
    <row r="7591" spans="1:3" x14ac:dyDescent="0.3">
      <c r="A7591" s="1" t="str">
        <f>"90781022902"</f>
        <v>90781022902</v>
      </c>
      <c r="C7591" s="7">
        <v>1880</v>
      </c>
    </row>
    <row r="7592" spans="1:3" x14ac:dyDescent="0.3">
      <c r="A7592" s="1" t="str">
        <f>"90781022947"</f>
        <v>90781022947</v>
      </c>
      <c r="C7592" s="7">
        <v>2400</v>
      </c>
    </row>
    <row r="7593" spans="1:3" x14ac:dyDescent="0.3">
      <c r="A7593" s="1" t="str">
        <f>"90781022993"</f>
        <v>90781022993</v>
      </c>
      <c r="C7593" s="7">
        <v>1850</v>
      </c>
    </row>
    <row r="7594" spans="1:3" x14ac:dyDescent="0.3">
      <c r="A7594" s="1" t="str">
        <f>"90781222947"</f>
        <v>90781222947</v>
      </c>
      <c r="C7594" s="7">
        <v>2525</v>
      </c>
    </row>
    <row r="7595" spans="1:3" x14ac:dyDescent="0.3">
      <c r="A7595" s="1" t="str">
        <f>"90781222998"</f>
        <v>90781222998</v>
      </c>
      <c r="C7595" s="7">
        <v>2300</v>
      </c>
    </row>
    <row r="7596" spans="1:3" x14ac:dyDescent="0.3">
      <c r="A7596" s="1" t="str">
        <f>"90781322993"</f>
        <v>90781322993</v>
      </c>
      <c r="C7596" s="7">
        <v>1850</v>
      </c>
    </row>
    <row r="7597" spans="1:3" x14ac:dyDescent="0.3">
      <c r="A7597" s="1" t="str">
        <f>"90781424998"</f>
        <v>90781424998</v>
      </c>
      <c r="C7597" s="7">
        <v>2110</v>
      </c>
    </row>
    <row r="7598" spans="1:3" x14ac:dyDescent="0.3">
      <c r="A7598" s="1" t="str">
        <f>"90781534798"</f>
        <v>90781534798</v>
      </c>
      <c r="C7598" s="7">
        <v>2350</v>
      </c>
    </row>
    <row r="7599" spans="1:3" x14ac:dyDescent="0.3">
      <c r="A7599" s="1" t="str">
        <f>"90781622743"</f>
        <v>90781622743</v>
      </c>
      <c r="C7599" s="7">
        <v>1600</v>
      </c>
    </row>
    <row r="7600" spans="1:3" x14ac:dyDescent="0.3">
      <c r="A7600" s="1" t="str">
        <f>"90781622744"</f>
        <v>90781622744</v>
      </c>
      <c r="C7600" s="7">
        <v>1700</v>
      </c>
    </row>
    <row r="7601" spans="1:3" x14ac:dyDescent="0.3">
      <c r="A7601" s="1" t="str">
        <f>"90781622749"</f>
        <v>90781622749</v>
      </c>
      <c r="C7601" s="7">
        <v>1840</v>
      </c>
    </row>
    <row r="7602" spans="1:3" x14ac:dyDescent="0.3">
      <c r="A7602" s="1" t="str">
        <f>"90781724798"</f>
        <v>90781724798</v>
      </c>
      <c r="C7602" s="7">
        <v>1740</v>
      </c>
    </row>
    <row r="7603" spans="1:3" x14ac:dyDescent="0.3">
      <c r="A7603" s="1" t="str">
        <f>"90781822744"</f>
        <v>90781822744</v>
      </c>
      <c r="C7603" s="7">
        <v>1740</v>
      </c>
    </row>
    <row r="7604" spans="1:3" x14ac:dyDescent="0.3">
      <c r="A7604" s="1" t="str">
        <f>"90781834793"</f>
        <v>90781834793</v>
      </c>
      <c r="C7604" s="7">
        <v>1940</v>
      </c>
    </row>
    <row r="7605" spans="1:3" x14ac:dyDescent="0.3">
      <c r="A7605" s="1" t="str">
        <f>"90781834993"</f>
        <v>90781834993</v>
      </c>
      <c r="C7605" s="7">
        <v>2140</v>
      </c>
    </row>
    <row r="7606" spans="1:3" x14ac:dyDescent="0.3">
      <c r="A7606" s="1" t="str">
        <f>"90781934947"</f>
        <v>90781934947</v>
      </c>
      <c r="C7606" s="7">
        <v>4000</v>
      </c>
    </row>
    <row r="7607" spans="1:3" x14ac:dyDescent="0.3">
      <c r="A7607" s="1" t="str">
        <f>"90781934987"</f>
        <v>90781934987</v>
      </c>
      <c r="C7607" s="7">
        <v>3040</v>
      </c>
    </row>
    <row r="7608" spans="1:3" x14ac:dyDescent="0.3">
      <c r="A7608" s="1" t="str">
        <f>"90782324747"</f>
        <v>90782324747</v>
      </c>
      <c r="C7608" s="7">
        <v>3020</v>
      </c>
    </row>
    <row r="7609" spans="1:3" x14ac:dyDescent="0.3">
      <c r="A7609" s="1" t="str">
        <f>"90782522743"</f>
        <v>90782522743</v>
      </c>
      <c r="C7609" s="7">
        <v>1800</v>
      </c>
    </row>
    <row r="7610" spans="1:3" x14ac:dyDescent="0.3">
      <c r="A7610" s="1" t="str">
        <f>"90782522744"</f>
        <v>90782522744</v>
      </c>
      <c r="C7610" s="7">
        <v>1940</v>
      </c>
    </row>
    <row r="7611" spans="1:3" x14ac:dyDescent="0.3">
      <c r="A7611" s="1" t="str">
        <f>"90782522749"</f>
        <v>90782522749</v>
      </c>
      <c r="C7611" s="7">
        <v>2040</v>
      </c>
    </row>
    <row r="7612" spans="1:3" x14ac:dyDescent="0.3">
      <c r="A7612" s="1" t="str">
        <f>"90782522798"</f>
        <v>90782522798</v>
      </c>
      <c r="C7612" s="7">
        <v>1800</v>
      </c>
    </row>
    <row r="7613" spans="1:3" x14ac:dyDescent="0.3">
      <c r="A7613" s="1" t="str">
        <f>"90782734747"</f>
        <v>90782734747</v>
      </c>
      <c r="C7613" s="7">
        <v>4620</v>
      </c>
    </row>
    <row r="7614" spans="1:3" x14ac:dyDescent="0.3">
      <c r="A7614" s="1" t="str">
        <f>"90783022743"</f>
        <v>90783022743</v>
      </c>
      <c r="C7614" s="7">
        <v>1740</v>
      </c>
    </row>
    <row r="7615" spans="1:3" x14ac:dyDescent="0.3">
      <c r="A7615" s="1" t="str">
        <f>"90783022798"</f>
        <v>90783022798</v>
      </c>
      <c r="C7615" s="7">
        <v>1740</v>
      </c>
    </row>
    <row r="7616" spans="1:3" x14ac:dyDescent="0.3">
      <c r="A7616" s="1" t="str">
        <f>"90783422743"</f>
        <v>90783422743</v>
      </c>
      <c r="C7616" s="7">
        <v>2020</v>
      </c>
    </row>
    <row r="7617" spans="1:3" x14ac:dyDescent="0.3">
      <c r="A7617" s="1" t="str">
        <f>"90783425798"</f>
        <v>90783425798</v>
      </c>
      <c r="C7617" s="7">
        <v>1800</v>
      </c>
    </row>
    <row r="7618" spans="1:3" x14ac:dyDescent="0.3">
      <c r="A7618" s="1" t="str">
        <f>"90783714743"</f>
        <v>90783714743</v>
      </c>
      <c r="C7618" s="7">
        <v>2900</v>
      </c>
    </row>
    <row r="7619" spans="1:3" x14ac:dyDescent="0.3">
      <c r="A7619" s="1" t="str">
        <f>"90783922949"</f>
        <v>90783922949</v>
      </c>
      <c r="C7619" s="7">
        <v>2050</v>
      </c>
    </row>
    <row r="7620" spans="1:3" x14ac:dyDescent="0.3">
      <c r="A7620" s="1" t="str">
        <f>"90784022749"</f>
        <v>90784022749</v>
      </c>
      <c r="C7620" s="7">
        <v>2640</v>
      </c>
    </row>
    <row r="7621" spans="1:3" x14ac:dyDescent="0.3">
      <c r="A7621" s="1" t="str">
        <f>"90792022743"</f>
        <v>90792022743</v>
      </c>
      <c r="C7621" s="7">
        <v>1040</v>
      </c>
    </row>
    <row r="7622" spans="1:3" x14ac:dyDescent="0.3">
      <c r="A7622" s="1" t="str">
        <f>"90792022760"</f>
        <v>90792022760</v>
      </c>
      <c r="C7622" s="7">
        <v>790</v>
      </c>
    </row>
    <row r="7623" spans="1:3" x14ac:dyDescent="0.3">
      <c r="A7623" s="1" t="str">
        <f>"90792022783"</f>
        <v>90792022783</v>
      </c>
      <c r="C7623" s="7">
        <v>790</v>
      </c>
    </row>
    <row r="7624" spans="1:3" x14ac:dyDescent="0.3">
      <c r="A7624" s="1" t="str">
        <f>"90792522730"</f>
        <v>90792522730</v>
      </c>
      <c r="C7624" s="7">
        <v>2490</v>
      </c>
    </row>
    <row r="7625" spans="1:3" x14ac:dyDescent="0.3">
      <c r="A7625" s="1" t="str">
        <f>"90793214322"</f>
        <v>90793214322</v>
      </c>
      <c r="C7625" s="7">
        <v>745</v>
      </c>
    </row>
    <row r="7626" spans="1:3" x14ac:dyDescent="0.3">
      <c r="A7626" s="1" t="str">
        <f>"90793322747"</f>
        <v>90793322747</v>
      </c>
      <c r="C7626" s="7">
        <v>1365</v>
      </c>
    </row>
    <row r="7627" spans="1:3" x14ac:dyDescent="0.3">
      <c r="A7627" s="1" t="str">
        <f>"90793322760"</f>
        <v>90793322760</v>
      </c>
      <c r="C7627" s="7">
        <v>835</v>
      </c>
    </row>
    <row r="7628" spans="1:3" x14ac:dyDescent="0.3">
      <c r="A7628" s="1" t="str">
        <f>"90793322785"</f>
        <v>90793322785</v>
      </c>
      <c r="C7628" s="7">
        <v>755</v>
      </c>
    </row>
    <row r="7629" spans="1:3" x14ac:dyDescent="0.3">
      <c r="A7629" s="1" t="str">
        <f>"90793322795"</f>
        <v>90793322795</v>
      </c>
      <c r="C7629" s="7">
        <v>545</v>
      </c>
    </row>
    <row r="7630" spans="1:3" x14ac:dyDescent="0.3">
      <c r="A7630" s="1" t="str">
        <f>"90793422783"</f>
        <v>90793422783</v>
      </c>
      <c r="C7630" s="7">
        <v>835</v>
      </c>
    </row>
    <row r="7631" spans="1:3" x14ac:dyDescent="0.3">
      <c r="A7631" s="1" t="str">
        <f>"90793522760"</f>
        <v>90793522760</v>
      </c>
      <c r="C7631" s="7">
        <v>835</v>
      </c>
    </row>
    <row r="7632" spans="1:3" x14ac:dyDescent="0.3">
      <c r="A7632" s="1" t="str">
        <f>"90793522795"</f>
        <v>90793522795</v>
      </c>
      <c r="C7632" s="7">
        <v>770</v>
      </c>
    </row>
    <row r="7633" spans="1:3" x14ac:dyDescent="0.3">
      <c r="A7633" s="1" t="str">
        <f>"90793622733"</f>
        <v>90793622733</v>
      </c>
      <c r="C7633" s="7">
        <v>925</v>
      </c>
    </row>
    <row r="7634" spans="1:3" x14ac:dyDescent="0.3">
      <c r="A7634" s="1" t="str">
        <f>"90793622782"</f>
        <v>90793622782</v>
      </c>
      <c r="C7634" s="7">
        <v>925</v>
      </c>
    </row>
    <row r="7635" spans="1:3" x14ac:dyDescent="0.3">
      <c r="A7635" s="1" t="str">
        <f>"90793622783"</f>
        <v>90793622783</v>
      </c>
      <c r="C7635" s="7">
        <v>925</v>
      </c>
    </row>
    <row r="7636" spans="1:3" x14ac:dyDescent="0.3">
      <c r="A7636" s="1" t="str">
        <f>"90793722747"</f>
        <v>90793722747</v>
      </c>
      <c r="C7636" s="7">
        <v>1280</v>
      </c>
    </row>
    <row r="7637" spans="1:3" x14ac:dyDescent="0.3">
      <c r="A7637" s="1" t="str">
        <f>"90793722760"</f>
        <v>90793722760</v>
      </c>
      <c r="C7637" s="7">
        <v>1370</v>
      </c>
    </row>
    <row r="7638" spans="1:3" x14ac:dyDescent="0.3">
      <c r="A7638" s="1" t="str">
        <f>"90794122760"</f>
        <v>90794122760</v>
      </c>
      <c r="C7638" s="7">
        <v>1650</v>
      </c>
    </row>
    <row r="7639" spans="1:3" x14ac:dyDescent="0.3">
      <c r="A7639" s="1" t="str">
        <f>"90794214743"</f>
        <v>90794214743</v>
      </c>
      <c r="C7639" s="7">
        <v>1250</v>
      </c>
    </row>
    <row r="7640" spans="1:3" x14ac:dyDescent="0.3">
      <c r="A7640" s="1" t="str">
        <f>"90794214749"</f>
        <v>90794214749</v>
      </c>
      <c r="C7640" s="7">
        <v>1590</v>
      </c>
    </row>
    <row r="7641" spans="1:3" x14ac:dyDescent="0.3">
      <c r="A7641" s="1" t="str">
        <f>"90980140125"</f>
        <v>90980140125</v>
      </c>
      <c r="C7641" s="7">
        <v>16160</v>
      </c>
    </row>
    <row r="7642" spans="1:3" x14ac:dyDescent="0.3">
      <c r="A7642" s="1" t="str">
        <f>"910104260"</f>
        <v>910104260</v>
      </c>
      <c r="C7642" s="7">
        <v>1200</v>
      </c>
    </row>
    <row r="7643" spans="1:3" x14ac:dyDescent="0.3">
      <c r="A7643" s="1" t="str">
        <f>"910112181"</f>
        <v>910112181</v>
      </c>
      <c r="C7643" s="7">
        <v>575</v>
      </c>
    </row>
    <row r="7644" spans="1:3" x14ac:dyDescent="0.3">
      <c r="A7644" s="1" t="str">
        <f>"910117230"</f>
        <v>910117230</v>
      </c>
      <c r="C7644" s="7">
        <v>835</v>
      </c>
    </row>
    <row r="7645" spans="1:3" x14ac:dyDescent="0.3">
      <c r="A7645" s="1" t="str">
        <f>"910120224"</f>
        <v>910120224</v>
      </c>
      <c r="C7645" s="7">
        <v>1270</v>
      </c>
    </row>
    <row r="7646" spans="1:3" x14ac:dyDescent="0.3">
      <c r="A7646" s="1" t="str">
        <f>"910302260"</f>
        <v>910302260</v>
      </c>
      <c r="C7646" s="7">
        <v>590</v>
      </c>
    </row>
    <row r="7647" spans="1:3" x14ac:dyDescent="0.3">
      <c r="A7647" s="1" t="str">
        <f>"910310298"</f>
        <v>910310298</v>
      </c>
      <c r="C7647" s="7">
        <v>1015</v>
      </c>
    </row>
    <row r="7648" spans="1:3" x14ac:dyDescent="0.3">
      <c r="A7648" s="1" t="str">
        <f>"910314298"</f>
        <v>910314298</v>
      </c>
      <c r="C7648" s="7">
        <v>1300</v>
      </c>
    </row>
    <row r="7649" spans="1:3" x14ac:dyDescent="0.3">
      <c r="A7649" s="1" t="str">
        <f>"910402247"</f>
        <v>910402247</v>
      </c>
      <c r="C7649" s="7">
        <v>1100</v>
      </c>
    </row>
    <row r="7650" spans="1:3" x14ac:dyDescent="0.3">
      <c r="A7650" s="1" t="str">
        <f>"910415269"</f>
        <v>910415269</v>
      </c>
      <c r="C7650" s="7">
        <v>1580</v>
      </c>
    </row>
    <row r="7651" spans="1:3" x14ac:dyDescent="0.3">
      <c r="A7651" s="1" t="str">
        <f>"910416247"</f>
        <v>910416247</v>
      </c>
      <c r="C7651" s="7">
        <v>3210</v>
      </c>
    </row>
    <row r="7652" spans="1:3" x14ac:dyDescent="0.3">
      <c r="A7652" s="1" t="str">
        <f>"910417298"</f>
        <v>910417298</v>
      </c>
      <c r="C7652" s="7">
        <v>515</v>
      </c>
    </row>
    <row r="7653" spans="1:3" x14ac:dyDescent="0.3">
      <c r="A7653" s="1" t="str">
        <f>"910420160"</f>
        <v>910420160</v>
      </c>
      <c r="C7653" s="7">
        <v>495</v>
      </c>
    </row>
    <row r="7654" spans="1:3" x14ac:dyDescent="0.3">
      <c r="A7654" s="1" t="str">
        <f>"910422247"</f>
        <v>910422247</v>
      </c>
      <c r="C7654" s="7">
        <v>1390</v>
      </c>
    </row>
    <row r="7655" spans="1:3" x14ac:dyDescent="0.3">
      <c r="A7655" s="1" t="str">
        <f>"910422260"</f>
        <v>910422260</v>
      </c>
      <c r="C7655" s="7">
        <v>1010</v>
      </c>
    </row>
    <row r="7656" spans="1:3" x14ac:dyDescent="0.3">
      <c r="A7656" s="1" t="str">
        <f>"910427130"</f>
        <v>910427130</v>
      </c>
      <c r="C7656" s="7">
        <v>390</v>
      </c>
    </row>
    <row r="7657" spans="1:3" x14ac:dyDescent="0.3">
      <c r="A7657" s="1" t="str">
        <f>"910439247"</f>
        <v>910439247</v>
      </c>
      <c r="C7657" s="7">
        <v>1735</v>
      </c>
    </row>
    <row r="7658" spans="1:3" x14ac:dyDescent="0.3">
      <c r="A7658" s="1" t="str">
        <f>"910449247"</f>
        <v>910449247</v>
      </c>
      <c r="C7658" s="7">
        <v>1530</v>
      </c>
    </row>
    <row r="7659" spans="1:3" x14ac:dyDescent="0.3">
      <c r="A7659" s="1" t="str">
        <f>"910453247"</f>
        <v>910453247</v>
      </c>
      <c r="C7659" s="7">
        <v>2055</v>
      </c>
    </row>
    <row r="7660" spans="1:3" x14ac:dyDescent="0.3">
      <c r="A7660" s="1" t="str">
        <f>"911009330"</f>
        <v>911009330</v>
      </c>
      <c r="C7660" s="7">
        <v>1160</v>
      </c>
    </row>
    <row r="7661" spans="1:3" x14ac:dyDescent="0.3">
      <c r="A7661" s="1" t="str">
        <f>"911016130"</f>
        <v>911016130</v>
      </c>
      <c r="C7661" s="7">
        <v>910</v>
      </c>
    </row>
    <row r="7662" spans="1:3" x14ac:dyDescent="0.3">
      <c r="A7662" s="1" t="str">
        <f>"911016147"</f>
        <v>911016147</v>
      </c>
      <c r="C7662" s="7">
        <v>755</v>
      </c>
    </row>
    <row r="7663" spans="1:3" x14ac:dyDescent="0.3">
      <c r="A7663" s="1" t="str">
        <f>"911017195"</f>
        <v>911017195</v>
      </c>
      <c r="C7663" s="7">
        <v>325</v>
      </c>
    </row>
    <row r="7664" spans="1:3" x14ac:dyDescent="0.3">
      <c r="A7664" s="1" t="str">
        <f>"911026133"</f>
        <v>911026133</v>
      </c>
      <c r="C7664" s="7">
        <v>685</v>
      </c>
    </row>
    <row r="7665" spans="1:3" x14ac:dyDescent="0.3">
      <c r="A7665" s="1" t="str">
        <f>"911028260"</f>
        <v>911028260</v>
      </c>
      <c r="C7665" s="7">
        <v>920</v>
      </c>
    </row>
    <row r="7666" spans="1:3" x14ac:dyDescent="0.3">
      <c r="A7666" s="1" t="str">
        <f>"911028298"</f>
        <v>911028298</v>
      </c>
      <c r="C7666" s="7">
        <v>920</v>
      </c>
    </row>
    <row r="7667" spans="1:3" x14ac:dyDescent="0.3">
      <c r="A7667" s="1" t="str">
        <f>"911031195"</f>
        <v>911031195</v>
      </c>
      <c r="C7667" s="7">
        <v>720</v>
      </c>
    </row>
    <row r="7668" spans="1:3" x14ac:dyDescent="0.3">
      <c r="A7668" s="1" t="str">
        <f>"911031347"</f>
        <v>911031347</v>
      </c>
      <c r="C7668" s="7">
        <v>940</v>
      </c>
    </row>
    <row r="7669" spans="1:3" x14ac:dyDescent="0.3">
      <c r="A7669" s="1" t="str">
        <f>"911033102"</f>
        <v>911033102</v>
      </c>
      <c r="C7669" s="7">
        <v>860</v>
      </c>
    </row>
    <row r="7670" spans="1:3" x14ac:dyDescent="0.3">
      <c r="A7670" s="1" t="str">
        <f>"911036237"</f>
        <v>911036237</v>
      </c>
      <c r="C7670" s="7">
        <v>2500</v>
      </c>
    </row>
    <row r="7671" spans="1:3" x14ac:dyDescent="0.3">
      <c r="A7671" s="1" t="str">
        <f>"911036298"</f>
        <v>911036298</v>
      </c>
      <c r="C7671" s="7">
        <v>1075</v>
      </c>
    </row>
    <row r="7672" spans="1:3" x14ac:dyDescent="0.3">
      <c r="A7672" s="1" t="str">
        <f>"91104821110"</f>
        <v>91104821110</v>
      </c>
      <c r="C7672" s="7">
        <v>1070</v>
      </c>
    </row>
    <row r="7673" spans="1:3" x14ac:dyDescent="0.3">
      <c r="A7673" s="1" t="str">
        <f>"911048269"</f>
        <v>911048269</v>
      </c>
      <c r="C7673" s="7">
        <v>720</v>
      </c>
    </row>
    <row r="7674" spans="1:3" x14ac:dyDescent="0.3">
      <c r="A7674" s="1" t="str">
        <f>"91104921110"</f>
        <v>91104921110</v>
      </c>
      <c r="C7674" s="7">
        <v>955</v>
      </c>
    </row>
    <row r="7675" spans="1:3" x14ac:dyDescent="0.3">
      <c r="A7675" s="1" t="str">
        <f>"911049298"</f>
        <v>911049298</v>
      </c>
      <c r="C7675" s="7">
        <v>755</v>
      </c>
    </row>
    <row r="7676" spans="1:3" x14ac:dyDescent="0.3">
      <c r="A7676" s="1" t="str">
        <f>"911057260"</f>
        <v>911057260</v>
      </c>
      <c r="C7676" s="7">
        <v>1195</v>
      </c>
    </row>
    <row r="7677" spans="1:3" x14ac:dyDescent="0.3">
      <c r="A7677" s="1" t="str">
        <f>"911061298"</f>
        <v>911061298</v>
      </c>
      <c r="C7677" s="7">
        <v>920</v>
      </c>
    </row>
    <row r="7678" spans="1:3" x14ac:dyDescent="0.3">
      <c r="A7678" s="1" t="str">
        <f>"911062260"</f>
        <v>911062260</v>
      </c>
      <c r="C7678" s="7">
        <v>1095</v>
      </c>
    </row>
    <row r="7679" spans="1:3" x14ac:dyDescent="0.3">
      <c r="A7679" s="1" t="str">
        <f>"911063112"</f>
        <v>911063112</v>
      </c>
      <c r="C7679" s="7">
        <v>1560</v>
      </c>
    </row>
    <row r="7680" spans="1:3" x14ac:dyDescent="0.3">
      <c r="A7680" s="1" t="str">
        <f>"911065230"</f>
        <v>911065230</v>
      </c>
      <c r="C7680" s="7">
        <v>815</v>
      </c>
    </row>
    <row r="7681" spans="1:3" x14ac:dyDescent="0.3">
      <c r="A7681" s="1" t="str">
        <f>"911065277"</f>
        <v>911065277</v>
      </c>
      <c r="C7681" s="7">
        <v>955</v>
      </c>
    </row>
    <row r="7682" spans="1:3" x14ac:dyDescent="0.3">
      <c r="A7682" s="1" t="str">
        <f>"911068260"</f>
        <v>911068260</v>
      </c>
      <c r="C7682" s="7">
        <v>1915</v>
      </c>
    </row>
    <row r="7683" spans="1:3" x14ac:dyDescent="0.3">
      <c r="A7683" s="1" t="str">
        <f>"911212137"</f>
        <v>911212137</v>
      </c>
      <c r="C7683" s="7">
        <v>1530</v>
      </c>
    </row>
    <row r="7684" spans="1:3" x14ac:dyDescent="0.3">
      <c r="A7684" s="1" t="str">
        <f>"911214137"</f>
        <v>911214137</v>
      </c>
      <c r="C7684" s="7">
        <v>1815</v>
      </c>
    </row>
    <row r="7685" spans="1:3" x14ac:dyDescent="0.3">
      <c r="A7685" s="1" t="str">
        <f>"911218137"</f>
        <v>911218137</v>
      </c>
      <c r="C7685" s="7">
        <v>2430</v>
      </c>
    </row>
    <row r="7686" spans="1:3" x14ac:dyDescent="0.3">
      <c r="A7686" s="1" t="str">
        <f>"911221160"</f>
        <v>911221160</v>
      </c>
      <c r="C7686" s="7">
        <v>1650</v>
      </c>
    </row>
    <row r="7687" spans="1:3" x14ac:dyDescent="0.3">
      <c r="A7687" s="1" t="str">
        <f>"911227242"</f>
        <v>911227242</v>
      </c>
      <c r="C7687" s="7">
        <v>1615</v>
      </c>
    </row>
    <row r="7688" spans="1:3" x14ac:dyDescent="0.3">
      <c r="A7688" s="1" t="str">
        <f>"911231183"</f>
        <v>911231183</v>
      </c>
      <c r="C7688" s="7">
        <v>1045</v>
      </c>
    </row>
    <row r="7689" spans="1:3" x14ac:dyDescent="0.3">
      <c r="A7689" s="1" t="str">
        <f>"911236237"</f>
        <v>911236237</v>
      </c>
      <c r="C7689" s="7">
        <v>1805</v>
      </c>
    </row>
    <row r="7690" spans="1:3" x14ac:dyDescent="0.3">
      <c r="A7690" s="1" t="str">
        <f>"91123821110"</f>
        <v>91123821110</v>
      </c>
      <c r="C7690" s="7">
        <v>1535</v>
      </c>
    </row>
    <row r="7691" spans="1:3" x14ac:dyDescent="0.3">
      <c r="A7691" s="1" t="str">
        <f>"911240147"</f>
        <v>911240147</v>
      </c>
      <c r="C7691" s="7">
        <v>1555</v>
      </c>
    </row>
    <row r="7692" spans="1:3" x14ac:dyDescent="0.3">
      <c r="A7692" s="1" t="str">
        <f>"911242105"</f>
        <v>911242105</v>
      </c>
      <c r="C7692" s="7">
        <v>990</v>
      </c>
    </row>
    <row r="7693" spans="1:3" x14ac:dyDescent="0.3">
      <c r="A7693" s="1" t="str">
        <f>"911244130"</f>
        <v>911244130</v>
      </c>
      <c r="C7693" s="7">
        <v>955</v>
      </c>
    </row>
    <row r="7694" spans="1:3" x14ac:dyDescent="0.3">
      <c r="A7694" s="1" t="str">
        <f>"911244160"</f>
        <v>911244160</v>
      </c>
      <c r="C7694" s="7">
        <v>830</v>
      </c>
    </row>
    <row r="7695" spans="1:3" x14ac:dyDescent="0.3">
      <c r="A7695" s="1" t="str">
        <f>"911250205"</f>
        <v>911250205</v>
      </c>
      <c r="C7695" s="7">
        <v>1080</v>
      </c>
    </row>
    <row r="7696" spans="1:3" x14ac:dyDescent="0.3">
      <c r="A7696" s="1" t="str">
        <f>"911294298"</f>
        <v>911294298</v>
      </c>
      <c r="C7696" s="7">
        <v>1040</v>
      </c>
    </row>
    <row r="7697" spans="1:3" x14ac:dyDescent="0.3">
      <c r="A7697" s="1" t="str">
        <f>"911301247"</f>
        <v>911301247</v>
      </c>
      <c r="C7697" s="7">
        <v>1690</v>
      </c>
    </row>
    <row r="7698" spans="1:3" x14ac:dyDescent="0.3">
      <c r="A7698" s="1" t="str">
        <f>"911401279"</f>
        <v>911401279</v>
      </c>
      <c r="C7698" s="7">
        <v>1585</v>
      </c>
    </row>
    <row r="7699" spans="1:3" x14ac:dyDescent="0.3">
      <c r="A7699" s="1" t="str">
        <f>"911401298"</f>
        <v>911401298</v>
      </c>
      <c r="C7699" s="7">
        <v>725</v>
      </c>
    </row>
    <row r="7700" spans="1:3" x14ac:dyDescent="0.3">
      <c r="A7700" s="1" t="str">
        <f>"911401460"</f>
        <v>911401460</v>
      </c>
      <c r="C7700" s="7">
        <v>725</v>
      </c>
    </row>
    <row r="7701" spans="1:3" x14ac:dyDescent="0.3">
      <c r="A7701" s="1" t="str">
        <f>"911403269"</f>
        <v>911403269</v>
      </c>
      <c r="C7701" s="7">
        <v>765</v>
      </c>
    </row>
    <row r="7702" spans="1:3" x14ac:dyDescent="0.3">
      <c r="A7702" s="1" t="str">
        <f>"911404260"</f>
        <v>911404260</v>
      </c>
      <c r="C7702" s="7">
        <v>610</v>
      </c>
    </row>
    <row r="7703" spans="1:3" x14ac:dyDescent="0.3">
      <c r="A7703" s="1" t="str">
        <f>"911404279"</f>
        <v>911404279</v>
      </c>
      <c r="C7703" s="7">
        <v>1050</v>
      </c>
    </row>
    <row r="7704" spans="1:3" x14ac:dyDescent="0.3">
      <c r="A7704" s="1" t="str">
        <f>"911405298"</f>
        <v>911405298</v>
      </c>
      <c r="C7704" s="7">
        <v>800</v>
      </c>
    </row>
    <row r="7705" spans="1:3" x14ac:dyDescent="0.3">
      <c r="A7705" s="1" t="str">
        <f>"911408205"</f>
        <v>911408205</v>
      </c>
      <c r="C7705" s="7">
        <v>685</v>
      </c>
    </row>
    <row r="7706" spans="1:3" x14ac:dyDescent="0.3">
      <c r="A7706" s="1" t="str">
        <f>"911408260"</f>
        <v>911408260</v>
      </c>
      <c r="C7706" s="7">
        <v>685</v>
      </c>
    </row>
    <row r="7707" spans="1:3" x14ac:dyDescent="0.3">
      <c r="A7707" s="1" t="str">
        <f>"911408283"</f>
        <v>911408283</v>
      </c>
      <c r="C7707" s="7">
        <v>685</v>
      </c>
    </row>
    <row r="7708" spans="1:3" x14ac:dyDescent="0.3">
      <c r="A7708" s="1" t="str">
        <f>"911416298"</f>
        <v>911416298</v>
      </c>
      <c r="C7708" s="7">
        <v>620</v>
      </c>
    </row>
    <row r="7709" spans="1:3" x14ac:dyDescent="0.3">
      <c r="A7709" s="1" t="str">
        <f>"911423298"</f>
        <v>911423298</v>
      </c>
      <c r="C7709" s="7">
        <v>1195</v>
      </c>
    </row>
    <row r="7710" spans="1:3" x14ac:dyDescent="0.3">
      <c r="A7710" s="1" t="str">
        <f>"911426298"</f>
        <v>911426298</v>
      </c>
      <c r="C7710" s="7">
        <v>800</v>
      </c>
    </row>
    <row r="7711" spans="1:3" x14ac:dyDescent="0.3">
      <c r="A7711" s="1" t="str">
        <f>"911429298"</f>
        <v>911429298</v>
      </c>
      <c r="C7711" s="7">
        <v>1200</v>
      </c>
    </row>
    <row r="7712" spans="1:3" x14ac:dyDescent="0.3">
      <c r="A7712" s="1" t="str">
        <f>"911432260"</f>
        <v>911432260</v>
      </c>
      <c r="C7712" s="7">
        <v>860</v>
      </c>
    </row>
    <row r="7713" spans="1:3" x14ac:dyDescent="0.3">
      <c r="A7713" s="1" t="str">
        <f>"911441298"</f>
        <v>911441298</v>
      </c>
      <c r="C7713" s="7">
        <v>1000</v>
      </c>
    </row>
    <row r="7714" spans="1:3" x14ac:dyDescent="0.3">
      <c r="A7714" s="1" t="str">
        <f>"911447298"</f>
        <v>911447298</v>
      </c>
      <c r="C7714" s="7">
        <v>1040</v>
      </c>
    </row>
    <row r="7715" spans="1:3" x14ac:dyDescent="0.3">
      <c r="A7715" s="1" t="str">
        <f>"91145422110"</f>
        <v>91145422110</v>
      </c>
      <c r="C7715" s="7">
        <v>1070</v>
      </c>
    </row>
    <row r="7716" spans="1:3" x14ac:dyDescent="0.3">
      <c r="A7716" s="1" t="str">
        <f>"911455298"</f>
        <v>911455298</v>
      </c>
      <c r="C7716" s="7">
        <v>1195</v>
      </c>
    </row>
    <row r="7717" spans="1:3" x14ac:dyDescent="0.3">
      <c r="A7717" s="1" t="str">
        <f>"911459298"</f>
        <v>911459298</v>
      </c>
      <c r="C7717" s="7">
        <v>1315</v>
      </c>
    </row>
    <row r="7718" spans="1:3" x14ac:dyDescent="0.3">
      <c r="A7718" s="1" t="str">
        <f>"91147222110"</f>
        <v>91147222110</v>
      </c>
      <c r="C7718" s="7">
        <v>665</v>
      </c>
    </row>
    <row r="7719" spans="1:3" x14ac:dyDescent="0.3">
      <c r="A7719" s="1" t="str">
        <f>"911474276"</f>
        <v>911474276</v>
      </c>
      <c r="C7719" s="7">
        <v>610</v>
      </c>
    </row>
    <row r="7720" spans="1:3" x14ac:dyDescent="0.3">
      <c r="A7720" s="1" t="str">
        <f>"91147722110"</f>
        <v>91147722110</v>
      </c>
      <c r="C7720" s="7">
        <v>725</v>
      </c>
    </row>
    <row r="7721" spans="1:3" x14ac:dyDescent="0.3">
      <c r="A7721" s="1" t="str">
        <f>"911479298"</f>
        <v>911479298</v>
      </c>
      <c r="C7721" s="7">
        <v>1090</v>
      </c>
    </row>
    <row r="7722" spans="1:3" x14ac:dyDescent="0.3">
      <c r="A7722" s="1" t="str">
        <f>"911485241"</f>
        <v>911485241</v>
      </c>
      <c r="C7722" s="7">
        <v>800</v>
      </c>
    </row>
    <row r="7723" spans="1:3" x14ac:dyDescent="0.3">
      <c r="A7723" s="1" t="str">
        <f>"911491298"</f>
        <v>911491298</v>
      </c>
      <c r="C7723" s="7">
        <v>1090</v>
      </c>
    </row>
    <row r="7724" spans="1:3" x14ac:dyDescent="0.3">
      <c r="A7724" s="1" t="str">
        <f>"911517260"</f>
        <v>911517260</v>
      </c>
      <c r="C7724" s="7">
        <v>460</v>
      </c>
    </row>
    <row r="7725" spans="1:3" x14ac:dyDescent="0.3">
      <c r="A7725" s="1" t="str">
        <f>"911519298"</f>
        <v>911519298</v>
      </c>
      <c r="C7725" s="7">
        <v>1240</v>
      </c>
    </row>
    <row r="7726" spans="1:3" x14ac:dyDescent="0.3">
      <c r="A7726" s="1" t="str">
        <f>"91152122110"</f>
        <v>91152122110</v>
      </c>
      <c r="C7726" s="7">
        <v>1145</v>
      </c>
    </row>
    <row r="7727" spans="1:3" x14ac:dyDescent="0.3">
      <c r="A7727" s="1" t="str">
        <f>"911540298"</f>
        <v>911540298</v>
      </c>
      <c r="C7727" s="7">
        <v>975</v>
      </c>
    </row>
    <row r="7728" spans="1:3" x14ac:dyDescent="0.3">
      <c r="A7728" s="1" t="str">
        <f>"911573226"</f>
        <v>911573226</v>
      </c>
      <c r="C7728" s="7">
        <v>855</v>
      </c>
    </row>
    <row r="7729" spans="1:3" x14ac:dyDescent="0.3">
      <c r="A7729" s="1" t="str">
        <f>"911601269"</f>
        <v>911601269</v>
      </c>
      <c r="C7729" s="7">
        <v>1015</v>
      </c>
    </row>
    <row r="7730" spans="1:3" x14ac:dyDescent="0.3">
      <c r="A7730" s="1" t="str">
        <f>"911801260"</f>
        <v>911801260</v>
      </c>
      <c r="C7730" s="7">
        <v>270</v>
      </c>
    </row>
    <row r="7731" spans="1:3" x14ac:dyDescent="0.3">
      <c r="A7731" s="1" t="str">
        <f>"911820147"</f>
        <v>911820147</v>
      </c>
      <c r="C7731" s="7">
        <v>955</v>
      </c>
    </row>
    <row r="7732" spans="1:3" x14ac:dyDescent="0.3">
      <c r="A7732" s="1" t="str">
        <f>"911906260"</f>
        <v>911906260</v>
      </c>
      <c r="C7732" s="7">
        <v>870</v>
      </c>
    </row>
    <row r="7733" spans="1:3" x14ac:dyDescent="0.3">
      <c r="A7733" s="1" t="str">
        <f>"911906279"</f>
        <v>911906279</v>
      </c>
      <c r="C7733" s="7">
        <v>1640</v>
      </c>
    </row>
    <row r="7734" spans="1:3" x14ac:dyDescent="0.3">
      <c r="A7734" s="1" t="str">
        <f>"911908260"</f>
        <v>911908260</v>
      </c>
      <c r="C7734" s="7">
        <v>660</v>
      </c>
    </row>
    <row r="7735" spans="1:3" x14ac:dyDescent="0.3">
      <c r="A7735" s="1" t="str">
        <f>"911911261"</f>
        <v>911911261</v>
      </c>
      <c r="C7735" s="7">
        <v>810</v>
      </c>
    </row>
    <row r="7736" spans="1:3" x14ac:dyDescent="0.3">
      <c r="A7736" s="1" t="str">
        <f>"911911302"</f>
        <v>911911302</v>
      </c>
      <c r="C7736" s="7">
        <v>600</v>
      </c>
    </row>
    <row r="7737" spans="1:3" x14ac:dyDescent="0.3">
      <c r="A7737" s="1" t="str">
        <f>"91191132110"</f>
        <v>91191132110</v>
      </c>
      <c r="C7737" s="7">
        <v>550</v>
      </c>
    </row>
    <row r="7738" spans="1:3" x14ac:dyDescent="0.3">
      <c r="A7738" s="1" t="str">
        <f>"912005298"</f>
        <v>912005298</v>
      </c>
      <c r="C7738" s="7">
        <v>1160</v>
      </c>
    </row>
    <row r="7739" spans="1:3" x14ac:dyDescent="0.3">
      <c r="A7739" s="1" t="str">
        <f>"91202121110"</f>
        <v>91202121110</v>
      </c>
      <c r="C7739" s="7">
        <v>715</v>
      </c>
    </row>
    <row r="7740" spans="1:3" x14ac:dyDescent="0.3">
      <c r="A7740" s="1" t="str">
        <f>"912023298"</f>
        <v>912023298</v>
      </c>
      <c r="C7740" s="7">
        <v>1470</v>
      </c>
    </row>
    <row r="7741" spans="1:3" x14ac:dyDescent="0.3">
      <c r="A7741" s="1" t="str">
        <f>"912024298"</f>
        <v>912024298</v>
      </c>
      <c r="C7741" s="7">
        <v>1250</v>
      </c>
    </row>
    <row r="7742" spans="1:3" x14ac:dyDescent="0.3">
      <c r="A7742" s="1" t="str">
        <f>"91210732110"</f>
        <v>91210732110</v>
      </c>
      <c r="C7742" s="7">
        <v>1800</v>
      </c>
    </row>
    <row r="7743" spans="1:3" x14ac:dyDescent="0.3">
      <c r="A7743" s="1" t="str">
        <f>"91211911110"</f>
        <v>91211911110</v>
      </c>
      <c r="C7743" s="7">
        <v>1130</v>
      </c>
    </row>
    <row r="7744" spans="1:3" x14ac:dyDescent="0.3">
      <c r="A7744" s="1" t="str">
        <f>"912119269"</f>
        <v>912119269</v>
      </c>
      <c r="C7744" s="7">
        <v>485</v>
      </c>
    </row>
    <row r="7745" spans="1:3" x14ac:dyDescent="0.3">
      <c r="A7745" s="1" t="str">
        <f>"912128298"</f>
        <v>912128298</v>
      </c>
      <c r="C7745" s="7">
        <v>1300</v>
      </c>
    </row>
    <row r="7746" spans="1:3" x14ac:dyDescent="0.3">
      <c r="A7746" s="1" t="str">
        <f>"912602260"</f>
        <v>912602260</v>
      </c>
      <c r="C7746" s="7">
        <v>975</v>
      </c>
    </row>
    <row r="7747" spans="1:3" x14ac:dyDescent="0.3">
      <c r="A7747" s="1" t="str">
        <f>"912616298"</f>
        <v>912616298</v>
      </c>
      <c r="C7747" s="7">
        <v>1045</v>
      </c>
    </row>
    <row r="7748" spans="1:3" x14ac:dyDescent="0.3">
      <c r="A7748" s="1" t="str">
        <f>"912624237"</f>
        <v>912624237</v>
      </c>
      <c r="C7748" s="7">
        <v>1030</v>
      </c>
    </row>
    <row r="7749" spans="1:3" x14ac:dyDescent="0.3">
      <c r="A7749" s="1" t="str">
        <f>"912628165"</f>
        <v>912628165</v>
      </c>
      <c r="C7749" s="7">
        <v>1045</v>
      </c>
    </row>
    <row r="7750" spans="1:3" x14ac:dyDescent="0.3">
      <c r="A7750" s="1" t="str">
        <f>"912628183"</f>
        <v>912628183</v>
      </c>
      <c r="C7750" s="7">
        <v>1045</v>
      </c>
    </row>
    <row r="7751" spans="1:3" x14ac:dyDescent="0.3">
      <c r="A7751" s="1" t="str">
        <f>"912629260"</f>
        <v>912629260</v>
      </c>
      <c r="C7751" s="7">
        <v>990</v>
      </c>
    </row>
    <row r="7752" spans="1:3" x14ac:dyDescent="0.3">
      <c r="A7752" s="1" t="str">
        <f>"912702295"</f>
        <v>912702295</v>
      </c>
      <c r="C7752" s="7">
        <v>595</v>
      </c>
    </row>
    <row r="7753" spans="1:3" x14ac:dyDescent="0.3">
      <c r="A7753" s="1" t="str">
        <f>"912715195"</f>
        <v>912715195</v>
      </c>
      <c r="C7753" s="7">
        <v>540</v>
      </c>
    </row>
    <row r="7754" spans="1:3" x14ac:dyDescent="0.3">
      <c r="A7754" s="1" t="str">
        <f>"912729260"</f>
        <v>912729260</v>
      </c>
      <c r="C7754" s="7">
        <v>595</v>
      </c>
    </row>
    <row r="7755" spans="1:3" x14ac:dyDescent="0.3">
      <c r="A7755" s="1" t="str">
        <f>"912738260"</f>
        <v>912738260</v>
      </c>
      <c r="C7755" s="7">
        <v>1630</v>
      </c>
    </row>
    <row r="7756" spans="1:3" x14ac:dyDescent="0.3">
      <c r="A7756" s="1" t="str">
        <f>"912739260"</f>
        <v>912739260</v>
      </c>
      <c r="C7756" s="7">
        <v>605</v>
      </c>
    </row>
    <row r="7757" spans="1:3" x14ac:dyDescent="0.3">
      <c r="A7757" s="1" t="str">
        <f>"912743130"</f>
        <v>912743130</v>
      </c>
      <c r="C7757" s="7">
        <v>1845</v>
      </c>
    </row>
    <row r="7758" spans="1:3" x14ac:dyDescent="0.3">
      <c r="A7758" s="1" t="str">
        <f>"912904260"</f>
        <v>912904260</v>
      </c>
      <c r="C7758" s="7">
        <v>830</v>
      </c>
    </row>
    <row r="7759" spans="1:3" x14ac:dyDescent="0.3">
      <c r="A7759" s="1" t="str">
        <f>"912904283"</f>
        <v>912904283</v>
      </c>
      <c r="C7759" s="7">
        <v>830</v>
      </c>
    </row>
    <row r="7760" spans="1:3" x14ac:dyDescent="0.3">
      <c r="A7760" s="1" t="str">
        <f>"912920247"</f>
        <v>912920247</v>
      </c>
      <c r="C7760" s="7">
        <v>1140</v>
      </c>
    </row>
    <row r="7761" spans="1:3" x14ac:dyDescent="0.3">
      <c r="A7761" s="1" t="str">
        <f>"912920260"</f>
        <v>912920260</v>
      </c>
      <c r="C7761" s="7">
        <v>790</v>
      </c>
    </row>
    <row r="7762" spans="1:3" x14ac:dyDescent="0.3">
      <c r="A7762" s="1" t="str">
        <f>"912920298"</f>
        <v>912920298</v>
      </c>
      <c r="C7762" s="7">
        <v>790</v>
      </c>
    </row>
    <row r="7763" spans="1:3" x14ac:dyDescent="0.3">
      <c r="A7763" s="1" t="str">
        <f>"912928247"</f>
        <v>912928247</v>
      </c>
      <c r="C7763" s="7">
        <v>1435</v>
      </c>
    </row>
    <row r="7764" spans="1:3" x14ac:dyDescent="0.3">
      <c r="A7764" s="1" t="str">
        <f>"912928260"</f>
        <v>912928260</v>
      </c>
      <c r="C7764" s="7">
        <v>1100</v>
      </c>
    </row>
    <row r="7765" spans="1:3" x14ac:dyDescent="0.3">
      <c r="A7765" s="1" t="str">
        <f>"912929147"</f>
        <v>912929147</v>
      </c>
      <c r="C7765" s="7">
        <v>790</v>
      </c>
    </row>
    <row r="7766" spans="1:3" x14ac:dyDescent="0.3">
      <c r="A7766" s="1" t="str">
        <f>"912929160"</f>
        <v>912929160</v>
      </c>
      <c r="C7766" s="7">
        <v>670</v>
      </c>
    </row>
    <row r="7767" spans="1:3" x14ac:dyDescent="0.3">
      <c r="A7767" s="1" t="str">
        <f>"912945247"</f>
        <v>912945247</v>
      </c>
      <c r="C7767" s="7">
        <v>1355</v>
      </c>
    </row>
    <row r="7768" spans="1:3" x14ac:dyDescent="0.3">
      <c r="A7768" s="1" t="str">
        <f>"912945298"</f>
        <v>912945298</v>
      </c>
      <c r="C7768" s="7">
        <v>1160</v>
      </c>
    </row>
    <row r="7769" spans="1:3" x14ac:dyDescent="0.3">
      <c r="A7769" s="1" t="str">
        <f>"912950260"</f>
        <v>912950260</v>
      </c>
      <c r="C7769" s="7">
        <v>1315</v>
      </c>
    </row>
    <row r="7770" spans="1:3" x14ac:dyDescent="0.3">
      <c r="A7770" s="1" t="str">
        <f>"912957160"</f>
        <v>912957160</v>
      </c>
      <c r="C7770" s="7">
        <v>360</v>
      </c>
    </row>
    <row r="7771" spans="1:3" x14ac:dyDescent="0.3">
      <c r="A7771" s="1" t="str">
        <f>"912960130"</f>
        <v>912960130</v>
      </c>
      <c r="C7771" s="7">
        <v>415</v>
      </c>
    </row>
    <row r="7772" spans="1:3" x14ac:dyDescent="0.3">
      <c r="A7772" s="1" t="str">
        <f>"912960195"</f>
        <v>912960195</v>
      </c>
      <c r="C7772" s="7">
        <v>505</v>
      </c>
    </row>
    <row r="7773" spans="1:3" x14ac:dyDescent="0.3">
      <c r="A7773" s="1" t="str">
        <f>"912965224"</f>
        <v>912965224</v>
      </c>
      <c r="C7773" s="7">
        <v>1140</v>
      </c>
    </row>
    <row r="7774" spans="1:3" x14ac:dyDescent="0.3">
      <c r="A7774" s="1" t="str">
        <f>"912965260"</f>
        <v>912965260</v>
      </c>
      <c r="C7774" s="7">
        <v>1040</v>
      </c>
    </row>
    <row r="7775" spans="1:3" x14ac:dyDescent="0.3">
      <c r="A7775" s="1" t="str">
        <f>"912965298"</f>
        <v>912965298</v>
      </c>
      <c r="C7775" s="7">
        <v>1040</v>
      </c>
    </row>
    <row r="7776" spans="1:3" x14ac:dyDescent="0.3">
      <c r="A7776" s="1" t="str">
        <f>"913202298"</f>
        <v>913202298</v>
      </c>
      <c r="C7776" s="7">
        <v>1580</v>
      </c>
    </row>
    <row r="7777" spans="1:3" x14ac:dyDescent="0.3">
      <c r="A7777" s="1" t="str">
        <f>"913221269"</f>
        <v>913221269</v>
      </c>
      <c r="C7777" s="7">
        <v>1055</v>
      </c>
    </row>
    <row r="7778" spans="1:3" x14ac:dyDescent="0.3">
      <c r="A7778" s="1" t="str">
        <f>"913221298"</f>
        <v>913221298</v>
      </c>
      <c r="C7778" s="7">
        <v>1055</v>
      </c>
    </row>
    <row r="7779" spans="1:3" x14ac:dyDescent="0.3">
      <c r="A7779" s="1" t="str">
        <f>"913224247"</f>
        <v>913224247</v>
      </c>
      <c r="C7779" s="7">
        <v>1455</v>
      </c>
    </row>
    <row r="7780" spans="1:3" x14ac:dyDescent="0.3">
      <c r="A7780" s="1" t="str">
        <f>"913224298"</f>
        <v>913224298</v>
      </c>
      <c r="C7780" s="7">
        <v>1240</v>
      </c>
    </row>
    <row r="7781" spans="1:3" x14ac:dyDescent="0.3">
      <c r="A7781" s="1" t="str">
        <f>"913228102"</f>
        <v>913228102</v>
      </c>
      <c r="C7781" s="7">
        <v>1425</v>
      </c>
    </row>
    <row r="7782" spans="1:3" x14ac:dyDescent="0.3">
      <c r="A7782" s="1" t="str">
        <f>"913228198"</f>
        <v>913228198</v>
      </c>
      <c r="C7782" s="7">
        <v>1015</v>
      </c>
    </row>
    <row r="7783" spans="1:3" x14ac:dyDescent="0.3">
      <c r="A7783" s="1" t="str">
        <f>"91323022110"</f>
        <v>91323022110</v>
      </c>
      <c r="C7783" s="7">
        <v>1070</v>
      </c>
    </row>
    <row r="7784" spans="1:3" x14ac:dyDescent="0.3">
      <c r="A7784" s="1" t="str">
        <f>"913232298"</f>
        <v>913232298</v>
      </c>
      <c r="C7784" s="7">
        <v>1285</v>
      </c>
    </row>
    <row r="7785" spans="1:3" x14ac:dyDescent="0.3">
      <c r="A7785" s="1" t="str">
        <f>"913233298"</f>
        <v>913233298</v>
      </c>
      <c r="C7785" s="7">
        <v>1210</v>
      </c>
    </row>
    <row r="7786" spans="1:3" x14ac:dyDescent="0.3">
      <c r="A7786" s="1" t="str">
        <f>"913236298"</f>
        <v>913236298</v>
      </c>
      <c r="C7786" s="7">
        <v>1360</v>
      </c>
    </row>
    <row r="7787" spans="1:3" x14ac:dyDescent="0.3">
      <c r="A7787" s="1" t="str">
        <f>"913240298"</f>
        <v>913240298</v>
      </c>
      <c r="C7787" s="7">
        <v>1560</v>
      </c>
    </row>
    <row r="7788" spans="1:3" x14ac:dyDescent="0.3">
      <c r="A7788" s="1" t="str">
        <f>"913245398"</f>
        <v>913245398</v>
      </c>
      <c r="C7788" s="7">
        <v>1195</v>
      </c>
    </row>
    <row r="7789" spans="1:3" x14ac:dyDescent="0.3">
      <c r="A7789" s="1" t="str">
        <f>"913254298"</f>
        <v>913254298</v>
      </c>
      <c r="C7789" s="7">
        <v>2095</v>
      </c>
    </row>
    <row r="7790" spans="1:3" x14ac:dyDescent="0.3">
      <c r="A7790" s="1" t="str">
        <f>"913284298"</f>
        <v>913284298</v>
      </c>
      <c r="C7790" s="7">
        <v>1450</v>
      </c>
    </row>
    <row r="7791" spans="1:3" x14ac:dyDescent="0.3">
      <c r="A7791" s="1" t="str">
        <f>"91329522110"</f>
        <v>91329522110</v>
      </c>
      <c r="C7791" s="7">
        <v>1695</v>
      </c>
    </row>
    <row r="7792" spans="1:3" x14ac:dyDescent="0.3">
      <c r="A7792" s="1" t="str">
        <f>"913701160"</f>
        <v>913701160</v>
      </c>
      <c r="C7792" s="7">
        <v>305</v>
      </c>
    </row>
    <row r="7793" spans="1:3" x14ac:dyDescent="0.3">
      <c r="A7793" s="1" t="str">
        <f>"91370534110"</f>
        <v>91370534110</v>
      </c>
      <c r="C7793" s="7">
        <v>2535</v>
      </c>
    </row>
    <row r="7794" spans="1:3" x14ac:dyDescent="0.3">
      <c r="A7794" s="1" t="str">
        <f>"913706147"</f>
        <v>913706147</v>
      </c>
      <c r="C7794" s="7">
        <v>1345</v>
      </c>
    </row>
    <row r="7795" spans="1:3" x14ac:dyDescent="0.3">
      <c r="A7795" s="1" t="str">
        <f>"913720147"</f>
        <v>913720147</v>
      </c>
      <c r="C7795" s="7">
        <v>680</v>
      </c>
    </row>
    <row r="7796" spans="1:3" x14ac:dyDescent="0.3">
      <c r="A7796" s="1" t="str">
        <f>"91380322110"</f>
        <v>91380322110</v>
      </c>
      <c r="C7796" s="7">
        <v>940</v>
      </c>
    </row>
    <row r="7797" spans="1:3" x14ac:dyDescent="0.3">
      <c r="A7797" s="1" t="str">
        <f>"91381322110"</f>
        <v>91381322110</v>
      </c>
      <c r="C7797" s="7">
        <v>1070</v>
      </c>
    </row>
    <row r="7798" spans="1:3" x14ac:dyDescent="0.3">
      <c r="A7798" s="1" t="str">
        <f>"913821298"</f>
        <v>913821298</v>
      </c>
      <c r="C7798" s="7">
        <v>1250</v>
      </c>
    </row>
    <row r="7799" spans="1:3" x14ac:dyDescent="0.3">
      <c r="A7799" s="1" t="str">
        <f>"913824269"</f>
        <v>913824269</v>
      </c>
      <c r="C7799" s="7">
        <v>1015</v>
      </c>
    </row>
    <row r="7800" spans="1:3" x14ac:dyDescent="0.3">
      <c r="A7800" s="1" t="str">
        <f>"913824298"</f>
        <v>913824298</v>
      </c>
      <c r="C7800" s="7">
        <v>1015</v>
      </c>
    </row>
    <row r="7801" spans="1:3" x14ac:dyDescent="0.3">
      <c r="A7801" s="1" t="str">
        <f>"91382521110"</f>
        <v>91382521110</v>
      </c>
      <c r="C7801" s="7">
        <v>2280</v>
      </c>
    </row>
    <row r="7802" spans="1:3" x14ac:dyDescent="0.3">
      <c r="A7802" s="1" t="str">
        <f>"913825398"</f>
        <v>913825398</v>
      </c>
      <c r="C7802" s="7">
        <v>1195</v>
      </c>
    </row>
    <row r="7803" spans="1:3" x14ac:dyDescent="0.3">
      <c r="A7803" s="1" t="str">
        <f>"913831269"</f>
        <v>913831269</v>
      </c>
      <c r="C7803" s="7">
        <v>1015</v>
      </c>
    </row>
    <row r="7804" spans="1:3" x14ac:dyDescent="0.3">
      <c r="A7804" s="1" t="str">
        <f>"913831298"</f>
        <v>913831298</v>
      </c>
      <c r="C7804" s="7">
        <v>1015</v>
      </c>
    </row>
    <row r="7805" spans="1:3" x14ac:dyDescent="0.3">
      <c r="A7805" s="1" t="str">
        <f>"913837298"</f>
        <v>913837298</v>
      </c>
      <c r="C7805" s="7">
        <v>1695</v>
      </c>
    </row>
    <row r="7806" spans="1:3" x14ac:dyDescent="0.3">
      <c r="A7806" s="1" t="str">
        <f>"913838298"</f>
        <v>913838298</v>
      </c>
      <c r="C7806" s="7">
        <v>1070</v>
      </c>
    </row>
    <row r="7807" spans="1:3" x14ac:dyDescent="0.3">
      <c r="A7807" s="1" t="str">
        <f>"913849298"</f>
        <v>913849298</v>
      </c>
      <c r="C7807" s="7">
        <v>1570</v>
      </c>
    </row>
    <row r="7808" spans="1:3" x14ac:dyDescent="0.3">
      <c r="A7808" s="1" t="str">
        <f>"91385022110"</f>
        <v>91385022110</v>
      </c>
      <c r="C7808" s="7">
        <v>1185</v>
      </c>
    </row>
    <row r="7809" spans="1:3" x14ac:dyDescent="0.3">
      <c r="A7809" s="1" t="str">
        <f>"913852209"</f>
        <v>913852209</v>
      </c>
      <c r="C7809" s="7">
        <v>1790</v>
      </c>
    </row>
    <row r="7810" spans="1:3" x14ac:dyDescent="0.3">
      <c r="A7810" s="1" t="str">
        <f>"913852226"</f>
        <v>913852226</v>
      </c>
      <c r="C7810" s="7">
        <v>1275</v>
      </c>
    </row>
    <row r="7811" spans="1:3" x14ac:dyDescent="0.3">
      <c r="A7811" s="1" t="str">
        <f>"913852298"</f>
        <v>913852298</v>
      </c>
      <c r="C7811" s="7">
        <v>1840</v>
      </c>
    </row>
    <row r="7812" spans="1:3" x14ac:dyDescent="0.3">
      <c r="A7812" s="1" t="str">
        <f>"913856260"</f>
        <v>913856260</v>
      </c>
      <c r="C7812" s="7">
        <v>1195</v>
      </c>
    </row>
    <row r="7813" spans="1:3" x14ac:dyDescent="0.3">
      <c r="A7813" s="1" t="str">
        <f>"913902298"</f>
        <v>913902298</v>
      </c>
      <c r="C7813" s="7">
        <v>1325</v>
      </c>
    </row>
    <row r="7814" spans="1:3" x14ac:dyDescent="0.3">
      <c r="A7814" s="1" t="str">
        <f>"91391322110"</f>
        <v>91391322110</v>
      </c>
      <c r="C7814" s="7">
        <v>715</v>
      </c>
    </row>
    <row r="7815" spans="1:3" x14ac:dyDescent="0.3">
      <c r="A7815" s="1" t="str">
        <f>"913913259"</f>
        <v>913913259</v>
      </c>
      <c r="C7815" s="7">
        <v>790</v>
      </c>
    </row>
    <row r="7816" spans="1:3" x14ac:dyDescent="0.3">
      <c r="A7816" s="1" t="str">
        <f>"913913277"</f>
        <v>913913277</v>
      </c>
      <c r="C7816" s="7">
        <v>870</v>
      </c>
    </row>
    <row r="7817" spans="1:3" x14ac:dyDescent="0.3">
      <c r="A7817" s="1" t="str">
        <f>"913915298"</f>
        <v>913915298</v>
      </c>
      <c r="C7817" s="7">
        <v>790</v>
      </c>
    </row>
    <row r="7818" spans="1:3" x14ac:dyDescent="0.3">
      <c r="A7818" s="1" t="str">
        <f>"913920269"</f>
        <v>913920269</v>
      </c>
      <c r="C7818" s="7">
        <v>725</v>
      </c>
    </row>
    <row r="7819" spans="1:3" x14ac:dyDescent="0.3">
      <c r="A7819" s="1" t="str">
        <f>"913920298"</f>
        <v>913920298</v>
      </c>
      <c r="C7819" s="7">
        <v>725</v>
      </c>
    </row>
    <row r="7820" spans="1:3" x14ac:dyDescent="0.3">
      <c r="A7820" s="1" t="str">
        <f>"913926293"</f>
        <v>913926293</v>
      </c>
      <c r="C7820" s="7">
        <v>790</v>
      </c>
    </row>
    <row r="7821" spans="1:3" x14ac:dyDescent="0.3">
      <c r="A7821" s="1" t="str">
        <f>"913926298"</f>
        <v>913926298</v>
      </c>
      <c r="C7821" s="7">
        <v>790</v>
      </c>
    </row>
    <row r="7822" spans="1:3" x14ac:dyDescent="0.3">
      <c r="A7822" s="1" t="str">
        <f>"913931298"</f>
        <v>913931298</v>
      </c>
      <c r="C7822" s="7">
        <v>1285</v>
      </c>
    </row>
    <row r="7823" spans="1:3" x14ac:dyDescent="0.3">
      <c r="A7823" s="1" t="str">
        <f>"91393222110"</f>
        <v>91393222110</v>
      </c>
      <c r="C7823" s="7">
        <v>1505</v>
      </c>
    </row>
    <row r="7824" spans="1:3" x14ac:dyDescent="0.3">
      <c r="A7824" s="1" t="str">
        <f>"913932269"</f>
        <v>913932269</v>
      </c>
      <c r="C7824" s="7">
        <v>505</v>
      </c>
    </row>
    <row r="7825" spans="1:3" x14ac:dyDescent="0.3">
      <c r="A7825" s="1" t="str">
        <f>"913933293"</f>
        <v>913933293</v>
      </c>
      <c r="C7825" s="7">
        <v>990</v>
      </c>
    </row>
    <row r="7826" spans="1:3" x14ac:dyDescent="0.3">
      <c r="A7826" s="1" t="str">
        <f>"913933298"</f>
        <v>913933298</v>
      </c>
      <c r="C7826" s="7">
        <v>990</v>
      </c>
    </row>
    <row r="7827" spans="1:3" x14ac:dyDescent="0.3">
      <c r="A7827" s="1" t="str">
        <f>"913936226"</f>
        <v>913936226</v>
      </c>
      <c r="C7827" s="7">
        <v>830</v>
      </c>
    </row>
    <row r="7828" spans="1:3" x14ac:dyDescent="0.3">
      <c r="A7828" s="1" t="str">
        <f>"913936398"</f>
        <v>913936398</v>
      </c>
      <c r="C7828" s="7">
        <v>830</v>
      </c>
    </row>
    <row r="7829" spans="1:3" x14ac:dyDescent="0.3">
      <c r="A7829" s="1" t="str">
        <f>"913956298"</f>
        <v>913956298</v>
      </c>
      <c r="C7829" s="7">
        <v>1325</v>
      </c>
    </row>
    <row r="7830" spans="1:3" x14ac:dyDescent="0.3">
      <c r="A7830" s="1" t="str">
        <f>"913960298"</f>
        <v>913960298</v>
      </c>
      <c r="C7830" s="7">
        <v>830</v>
      </c>
    </row>
    <row r="7831" spans="1:3" x14ac:dyDescent="0.3">
      <c r="A7831" s="1" t="str">
        <f>"914003133"</f>
        <v>914003133</v>
      </c>
      <c r="C7831" s="7">
        <v>955</v>
      </c>
    </row>
    <row r="7832" spans="1:3" x14ac:dyDescent="0.3">
      <c r="A7832" s="1" t="str">
        <f>"914012224"</f>
        <v>914012224</v>
      </c>
      <c r="C7832" s="7">
        <v>1485</v>
      </c>
    </row>
    <row r="7833" spans="1:3" x14ac:dyDescent="0.3">
      <c r="A7833" s="1" t="str">
        <f>"914012247"</f>
        <v>914012247</v>
      </c>
      <c r="C7833" s="7">
        <v>2090</v>
      </c>
    </row>
    <row r="7834" spans="1:3" x14ac:dyDescent="0.3">
      <c r="A7834" s="1" t="str">
        <f>"914032160"</f>
        <v>914032160</v>
      </c>
      <c r="C7834" s="7">
        <v>1225</v>
      </c>
    </row>
    <row r="7835" spans="1:3" x14ac:dyDescent="0.3">
      <c r="A7835" s="1" t="str">
        <f>"914033237"</f>
        <v>914033237</v>
      </c>
      <c r="C7835" s="7">
        <v>2340</v>
      </c>
    </row>
    <row r="7836" spans="1:3" x14ac:dyDescent="0.3">
      <c r="A7836" s="1" t="str">
        <f>"914033283"</f>
        <v>914033283</v>
      </c>
      <c r="C7836" s="7">
        <v>205</v>
      </c>
    </row>
    <row r="7837" spans="1:3" x14ac:dyDescent="0.3">
      <c r="A7837" s="1" t="str">
        <f>"914034205"</f>
        <v>914034205</v>
      </c>
      <c r="C7837" s="7">
        <v>670</v>
      </c>
    </row>
    <row r="7838" spans="1:3" x14ac:dyDescent="0.3">
      <c r="A7838" s="1" t="str">
        <f>"914044224"</f>
        <v>914044224</v>
      </c>
      <c r="C7838" s="7">
        <v>1140</v>
      </c>
    </row>
    <row r="7839" spans="1:3" x14ac:dyDescent="0.3">
      <c r="A7839" s="1" t="str">
        <f>"914044247"</f>
        <v>914044247</v>
      </c>
      <c r="C7839" s="7">
        <v>1140</v>
      </c>
    </row>
    <row r="7840" spans="1:3" x14ac:dyDescent="0.3">
      <c r="A7840" s="1" t="str">
        <f>"914044260"</f>
        <v>914044260</v>
      </c>
      <c r="C7840" s="7">
        <v>1040</v>
      </c>
    </row>
    <row r="7841" spans="1:3" x14ac:dyDescent="0.3">
      <c r="A7841" s="1" t="str">
        <f>"914050047"</f>
        <v>914050047</v>
      </c>
      <c r="C7841" s="7">
        <v>1540</v>
      </c>
    </row>
    <row r="7842" spans="1:3" x14ac:dyDescent="0.3">
      <c r="A7842" s="1" t="str">
        <f>"91405421110"</f>
        <v>91405421110</v>
      </c>
      <c r="C7842" s="7">
        <v>1145</v>
      </c>
    </row>
    <row r="7843" spans="1:3" x14ac:dyDescent="0.3">
      <c r="A7843" s="1" t="str">
        <f>"914055147"</f>
        <v>914055147</v>
      </c>
      <c r="C7843" s="7">
        <v>1290</v>
      </c>
    </row>
    <row r="7844" spans="1:3" x14ac:dyDescent="0.3">
      <c r="A7844" s="1" t="str">
        <f>"914055260"</f>
        <v>914055260</v>
      </c>
      <c r="C7844" s="7">
        <v>475</v>
      </c>
    </row>
    <row r="7845" spans="1:3" x14ac:dyDescent="0.3">
      <c r="A7845" s="1" t="str">
        <f>"914057247"</f>
        <v>914057247</v>
      </c>
      <c r="C7845" s="7">
        <v>1525</v>
      </c>
    </row>
    <row r="7846" spans="1:3" x14ac:dyDescent="0.3">
      <c r="A7846" s="1" t="str">
        <f>"914061195"</f>
        <v>914061195</v>
      </c>
      <c r="C7846" s="7">
        <v>1145</v>
      </c>
    </row>
    <row r="7847" spans="1:3" x14ac:dyDescent="0.3">
      <c r="A7847" s="1" t="str">
        <f>"914071237"</f>
        <v>914071237</v>
      </c>
      <c r="C7847" s="7">
        <v>1540</v>
      </c>
    </row>
    <row r="7848" spans="1:3" x14ac:dyDescent="0.3">
      <c r="A7848" s="1" t="str">
        <f>"914071242"</f>
        <v>914071242</v>
      </c>
      <c r="C7848" s="7">
        <v>1700</v>
      </c>
    </row>
    <row r="7849" spans="1:3" x14ac:dyDescent="0.3">
      <c r="A7849" s="1" t="str">
        <f>"914073247"</f>
        <v>914073247</v>
      </c>
      <c r="C7849" s="7">
        <v>2605</v>
      </c>
    </row>
    <row r="7850" spans="1:3" x14ac:dyDescent="0.3">
      <c r="A7850" s="1" t="str">
        <f>"914080360"</f>
        <v>914080360</v>
      </c>
      <c r="C7850" s="7">
        <v>690</v>
      </c>
    </row>
    <row r="7851" spans="1:3" x14ac:dyDescent="0.3">
      <c r="A7851" s="1" t="str">
        <f>"914081230"</f>
        <v>914081230</v>
      </c>
      <c r="C7851" s="7">
        <v>885</v>
      </c>
    </row>
    <row r="7852" spans="1:3" x14ac:dyDescent="0.3">
      <c r="A7852" s="1" t="str">
        <f>"914081260"</f>
        <v>914081260</v>
      </c>
      <c r="C7852" s="7">
        <v>975</v>
      </c>
    </row>
    <row r="7853" spans="1:3" x14ac:dyDescent="0.3">
      <c r="A7853" s="1" t="str">
        <f>"914112247"</f>
        <v>914112247</v>
      </c>
      <c r="C7853" s="7">
        <v>2595</v>
      </c>
    </row>
    <row r="7854" spans="1:3" x14ac:dyDescent="0.3">
      <c r="A7854" s="1" t="str">
        <f>"914117230"</f>
        <v>914117230</v>
      </c>
      <c r="C7854" s="7">
        <v>945</v>
      </c>
    </row>
    <row r="7855" spans="1:3" x14ac:dyDescent="0.3">
      <c r="A7855" s="1" t="str">
        <f>"914119205"</f>
        <v>914119205</v>
      </c>
      <c r="C7855" s="7">
        <v>1300</v>
      </c>
    </row>
    <row r="7856" spans="1:3" x14ac:dyDescent="0.3">
      <c r="A7856" s="1" t="str">
        <f>"914132260"</f>
        <v>914132260</v>
      </c>
      <c r="C7856" s="7">
        <v>1195</v>
      </c>
    </row>
    <row r="7857" spans="1:3" x14ac:dyDescent="0.3">
      <c r="A7857" s="1" t="str">
        <f>"91420531110"</f>
        <v>91420531110</v>
      </c>
      <c r="C7857" s="7">
        <v>830</v>
      </c>
    </row>
    <row r="7858" spans="1:3" x14ac:dyDescent="0.3">
      <c r="A7858" s="1" t="str">
        <f>"914206298"</f>
        <v>914206298</v>
      </c>
      <c r="C7858" s="7">
        <v>1145</v>
      </c>
    </row>
    <row r="7859" spans="1:3" x14ac:dyDescent="0.3">
      <c r="A7859" s="1" t="str">
        <f>"914208269"</f>
        <v>914208269</v>
      </c>
      <c r="C7859" s="7">
        <v>1120</v>
      </c>
    </row>
    <row r="7860" spans="1:3" x14ac:dyDescent="0.3">
      <c r="A7860" s="1" t="str">
        <f>"914212298"</f>
        <v>914212298</v>
      </c>
      <c r="C7860" s="7">
        <v>1070</v>
      </c>
    </row>
    <row r="7861" spans="1:3" x14ac:dyDescent="0.3">
      <c r="A7861" s="1" t="str">
        <f>"914215298"</f>
        <v>914215298</v>
      </c>
      <c r="C7861" s="7">
        <v>1055</v>
      </c>
    </row>
    <row r="7862" spans="1:3" x14ac:dyDescent="0.3">
      <c r="A7862" s="1" t="str">
        <f>"914221298"</f>
        <v>914221298</v>
      </c>
      <c r="C7862" s="7">
        <v>1745</v>
      </c>
    </row>
    <row r="7863" spans="1:3" x14ac:dyDescent="0.3">
      <c r="A7863" s="1" t="str">
        <f>"914227298"</f>
        <v>914227298</v>
      </c>
      <c r="C7863" s="7">
        <v>1325</v>
      </c>
    </row>
    <row r="7864" spans="1:3" x14ac:dyDescent="0.3">
      <c r="A7864" s="1" t="str">
        <f>"914232205"</f>
        <v>914232205</v>
      </c>
      <c r="C7864" s="7">
        <v>1740</v>
      </c>
    </row>
    <row r="7865" spans="1:3" x14ac:dyDescent="0.3">
      <c r="A7865" s="1" t="str">
        <f>"914232247"</f>
        <v>914232247</v>
      </c>
      <c r="C7865" s="7">
        <v>1740</v>
      </c>
    </row>
    <row r="7866" spans="1:3" x14ac:dyDescent="0.3">
      <c r="A7866" s="1" t="str">
        <f>"914248260"</f>
        <v>914248260</v>
      </c>
      <c r="C7866" s="7">
        <v>1210</v>
      </c>
    </row>
    <row r="7867" spans="1:3" x14ac:dyDescent="0.3">
      <c r="A7867" s="1" t="str">
        <f>"914302102"</f>
        <v>914302102</v>
      </c>
      <c r="C7867" s="7">
        <v>505</v>
      </c>
    </row>
    <row r="7868" spans="1:3" x14ac:dyDescent="0.3">
      <c r="A7868" s="1" t="str">
        <f>"914302184"</f>
        <v>914302184</v>
      </c>
      <c r="C7868" s="7">
        <v>560</v>
      </c>
    </row>
    <row r="7869" spans="1:3" x14ac:dyDescent="0.3">
      <c r="A7869" s="1" t="str">
        <f>"914305160"</f>
        <v>914305160</v>
      </c>
      <c r="C7869" s="7">
        <v>410</v>
      </c>
    </row>
    <row r="7870" spans="1:3" x14ac:dyDescent="0.3">
      <c r="A7870" s="1" t="str">
        <f>"914306247"</f>
        <v>914306247</v>
      </c>
      <c r="C7870" s="7">
        <v>770</v>
      </c>
    </row>
    <row r="7871" spans="1:3" x14ac:dyDescent="0.3">
      <c r="A7871" s="1" t="str">
        <f>"914308165"</f>
        <v>914308165</v>
      </c>
      <c r="C7871" s="7">
        <v>735</v>
      </c>
    </row>
    <row r="7872" spans="1:3" x14ac:dyDescent="0.3">
      <c r="A7872" s="1" t="str">
        <f>"914308183"</f>
        <v>914308183</v>
      </c>
      <c r="C7872" s="7">
        <v>670</v>
      </c>
    </row>
    <row r="7873" spans="1:3" x14ac:dyDescent="0.3">
      <c r="A7873" s="1" t="str">
        <f>"914312260"</f>
        <v>914312260</v>
      </c>
      <c r="C7873" s="7">
        <v>725</v>
      </c>
    </row>
    <row r="7874" spans="1:3" x14ac:dyDescent="0.3">
      <c r="A7874" s="1" t="str">
        <f>"914401237"</f>
        <v>914401237</v>
      </c>
      <c r="C7874" s="7">
        <v>1250</v>
      </c>
    </row>
    <row r="7875" spans="1:3" x14ac:dyDescent="0.3">
      <c r="A7875" s="1" t="str">
        <f>"914404195"</f>
        <v>914404195</v>
      </c>
      <c r="C7875" s="7">
        <v>355</v>
      </c>
    </row>
    <row r="7876" spans="1:3" x14ac:dyDescent="0.3">
      <c r="A7876" s="1" t="str">
        <f>"914411159"</f>
        <v>914411159</v>
      </c>
      <c r="C7876" s="7">
        <v>355</v>
      </c>
    </row>
    <row r="7877" spans="1:3" x14ac:dyDescent="0.3">
      <c r="A7877" s="1" t="str">
        <f>"914411195"</f>
        <v>914411195</v>
      </c>
      <c r="C7877" s="7">
        <v>440</v>
      </c>
    </row>
    <row r="7878" spans="1:3" x14ac:dyDescent="0.3">
      <c r="A7878" s="1" t="str">
        <f>"914416160"</f>
        <v>914416160</v>
      </c>
      <c r="C7878" s="7">
        <v>495</v>
      </c>
    </row>
    <row r="7879" spans="1:3" x14ac:dyDescent="0.3">
      <c r="A7879" s="1" t="str">
        <f>"914422160"</f>
        <v>914422160</v>
      </c>
      <c r="C7879" s="7">
        <v>1010</v>
      </c>
    </row>
    <row r="7880" spans="1:3" x14ac:dyDescent="0.3">
      <c r="A7880" s="1" t="str">
        <f>"914422247"</f>
        <v>914422247</v>
      </c>
      <c r="C7880" s="7">
        <v>2410</v>
      </c>
    </row>
    <row r="7881" spans="1:3" x14ac:dyDescent="0.3">
      <c r="A7881" s="1" t="str">
        <f>"914428230"</f>
        <v>914428230</v>
      </c>
      <c r="C7881" s="7">
        <v>725</v>
      </c>
    </row>
    <row r="7882" spans="1:3" x14ac:dyDescent="0.3">
      <c r="A7882" s="1" t="str">
        <f>"914428260"</f>
        <v>914428260</v>
      </c>
      <c r="C7882" s="7">
        <v>630</v>
      </c>
    </row>
    <row r="7883" spans="1:3" x14ac:dyDescent="0.3">
      <c r="A7883" s="1" t="str">
        <f>"914431230"</f>
        <v>914431230</v>
      </c>
      <c r="C7883" s="7">
        <v>715</v>
      </c>
    </row>
    <row r="7884" spans="1:3" x14ac:dyDescent="0.3">
      <c r="A7884" s="1" t="str">
        <f>"914431260"</f>
        <v>914431260</v>
      </c>
      <c r="C7884" s="7">
        <v>260</v>
      </c>
    </row>
    <row r="7885" spans="1:3" x14ac:dyDescent="0.3">
      <c r="A7885" s="1" t="str">
        <f>"914431283"</f>
        <v>914431283</v>
      </c>
      <c r="C7885" s="7">
        <v>870</v>
      </c>
    </row>
    <row r="7886" spans="1:3" x14ac:dyDescent="0.3">
      <c r="A7886" s="1" t="str">
        <f>"914434137"</f>
        <v>914434137</v>
      </c>
      <c r="C7886" s="7">
        <v>990</v>
      </c>
    </row>
    <row r="7887" spans="1:3" x14ac:dyDescent="0.3">
      <c r="A7887" s="1" t="str">
        <f>"914434160"</f>
        <v>914434160</v>
      </c>
      <c r="C7887" s="7">
        <v>720</v>
      </c>
    </row>
    <row r="7888" spans="1:3" x14ac:dyDescent="0.3">
      <c r="A7888" s="1" t="str">
        <f>"914437160"</f>
        <v>914437160</v>
      </c>
      <c r="C7888" s="7">
        <v>480</v>
      </c>
    </row>
    <row r="7889" spans="1:3" x14ac:dyDescent="0.3">
      <c r="A7889" s="1" t="str">
        <f>"914437195"</f>
        <v>914437195</v>
      </c>
      <c r="C7889" s="7">
        <v>480</v>
      </c>
    </row>
    <row r="7890" spans="1:3" x14ac:dyDescent="0.3">
      <c r="A7890" s="1" t="str">
        <f>"914441195"</f>
        <v>914441195</v>
      </c>
      <c r="C7890" s="7">
        <v>870</v>
      </c>
    </row>
    <row r="7891" spans="1:3" x14ac:dyDescent="0.3">
      <c r="A7891" s="1" t="str">
        <f>"914445298"</f>
        <v>914445298</v>
      </c>
      <c r="C7891" s="7">
        <v>1530</v>
      </c>
    </row>
    <row r="7892" spans="1:3" x14ac:dyDescent="0.3">
      <c r="A7892" s="1" t="str">
        <f>"914446230"</f>
        <v>914446230</v>
      </c>
      <c r="C7892" s="7">
        <v>800</v>
      </c>
    </row>
    <row r="7893" spans="1:3" x14ac:dyDescent="0.3">
      <c r="A7893" s="1" t="str">
        <f>"914446260"</f>
        <v>914446260</v>
      </c>
      <c r="C7893" s="7">
        <v>605</v>
      </c>
    </row>
    <row r="7894" spans="1:3" x14ac:dyDescent="0.3">
      <c r="A7894" s="1" t="str">
        <f>"914449098"</f>
        <v>914449098</v>
      </c>
      <c r="C7894" s="7">
        <v>820</v>
      </c>
    </row>
    <row r="7895" spans="1:3" x14ac:dyDescent="0.3">
      <c r="A7895" s="1" t="str">
        <f>"914449398"</f>
        <v>914449398</v>
      </c>
      <c r="C7895" s="7">
        <v>715</v>
      </c>
    </row>
    <row r="7896" spans="1:3" x14ac:dyDescent="0.3">
      <c r="A7896" s="1" t="str">
        <f>"914614125"</f>
        <v>914614125</v>
      </c>
      <c r="C7896" s="7">
        <v>1235</v>
      </c>
    </row>
    <row r="7897" spans="1:3" x14ac:dyDescent="0.3">
      <c r="A7897" s="1" t="str">
        <f>"914619169"</f>
        <v>914619169</v>
      </c>
      <c r="C7897" s="7">
        <v>1000</v>
      </c>
    </row>
    <row r="7898" spans="1:3" x14ac:dyDescent="0.3">
      <c r="A7898" s="1" t="str">
        <f>"914619298"</f>
        <v>914619298</v>
      </c>
      <c r="C7898" s="7">
        <v>1000</v>
      </c>
    </row>
    <row r="7899" spans="1:3" x14ac:dyDescent="0.3">
      <c r="A7899" s="1" t="str">
        <f>"91462011110"</f>
        <v>91462011110</v>
      </c>
      <c r="C7899" s="7">
        <v>1455</v>
      </c>
    </row>
    <row r="7900" spans="1:3" x14ac:dyDescent="0.3">
      <c r="A7900" s="1" t="str">
        <f>"914628260"</f>
        <v>914628260</v>
      </c>
      <c r="C7900" s="7">
        <v>720</v>
      </c>
    </row>
    <row r="7901" spans="1:3" x14ac:dyDescent="0.3">
      <c r="A7901" s="1" t="str">
        <f>"914628269"</f>
        <v>914628269</v>
      </c>
      <c r="C7901" s="7">
        <v>720</v>
      </c>
    </row>
    <row r="7902" spans="1:3" x14ac:dyDescent="0.3">
      <c r="A7902" s="1" t="str">
        <f>"914633298"</f>
        <v>914633298</v>
      </c>
      <c r="C7902" s="7">
        <v>1145</v>
      </c>
    </row>
    <row r="7903" spans="1:3" x14ac:dyDescent="0.3">
      <c r="A7903" s="1" t="str">
        <f>"914714247"</f>
        <v>914714247</v>
      </c>
      <c r="C7903" s="7">
        <v>1820</v>
      </c>
    </row>
    <row r="7904" spans="1:3" x14ac:dyDescent="0.3">
      <c r="A7904" s="1" t="str">
        <f>"91471522110"</f>
        <v>91471522110</v>
      </c>
      <c r="C7904" s="7">
        <v>580</v>
      </c>
    </row>
    <row r="7905" spans="1:3" x14ac:dyDescent="0.3">
      <c r="A7905" s="1" t="str">
        <f>"914715226"</f>
        <v>914715226</v>
      </c>
      <c r="C7905" s="7">
        <v>475</v>
      </c>
    </row>
    <row r="7906" spans="1:3" x14ac:dyDescent="0.3">
      <c r="A7906" s="1" t="str">
        <f>"914715269"</f>
        <v>914715269</v>
      </c>
      <c r="C7906" s="7">
        <v>475</v>
      </c>
    </row>
    <row r="7907" spans="1:3" x14ac:dyDescent="0.3">
      <c r="A7907" s="1" t="str">
        <f>"914720198"</f>
        <v>914720198</v>
      </c>
      <c r="C7907" s="7">
        <v>1145</v>
      </c>
    </row>
    <row r="7908" spans="1:3" x14ac:dyDescent="0.3">
      <c r="A7908" s="1" t="str">
        <f>"914720226"</f>
        <v>914720226</v>
      </c>
      <c r="C7908" s="7">
        <v>1145</v>
      </c>
    </row>
    <row r="7909" spans="1:3" x14ac:dyDescent="0.3">
      <c r="A7909" s="1" t="str">
        <f>"914723298"</f>
        <v>914723298</v>
      </c>
      <c r="C7909" s="7">
        <v>1275</v>
      </c>
    </row>
    <row r="7910" spans="1:3" x14ac:dyDescent="0.3">
      <c r="A7910" s="1" t="str">
        <f>"914724226"</f>
        <v>914724226</v>
      </c>
      <c r="C7910" s="7">
        <v>1260</v>
      </c>
    </row>
    <row r="7911" spans="1:3" x14ac:dyDescent="0.3">
      <c r="A7911" s="1" t="str">
        <f>"914724298"</f>
        <v>914724298</v>
      </c>
      <c r="C7911" s="7">
        <v>1260</v>
      </c>
    </row>
    <row r="7912" spans="1:3" x14ac:dyDescent="0.3">
      <c r="A7912" s="1" t="str">
        <f>"914728298"</f>
        <v>914728298</v>
      </c>
      <c r="C7912" s="7">
        <v>1210</v>
      </c>
    </row>
    <row r="7913" spans="1:3" x14ac:dyDescent="0.3">
      <c r="A7913" s="1" t="str">
        <f>"914728398"</f>
        <v>914728398</v>
      </c>
      <c r="C7913" s="7">
        <v>1210</v>
      </c>
    </row>
    <row r="7914" spans="1:3" x14ac:dyDescent="0.3">
      <c r="A7914" s="1" t="str">
        <f>"914731298"</f>
        <v>914731298</v>
      </c>
      <c r="C7914" s="7">
        <v>1120</v>
      </c>
    </row>
    <row r="7915" spans="1:3" x14ac:dyDescent="0.3">
      <c r="A7915" s="1" t="str">
        <f>"914732298"</f>
        <v>914732298</v>
      </c>
      <c r="C7915" s="7">
        <v>1350</v>
      </c>
    </row>
    <row r="7916" spans="1:3" x14ac:dyDescent="0.3">
      <c r="A7916" s="1" t="str">
        <f>"914735398"</f>
        <v>914735398</v>
      </c>
      <c r="C7916" s="7">
        <v>495</v>
      </c>
    </row>
    <row r="7917" spans="1:3" x14ac:dyDescent="0.3">
      <c r="A7917" s="1" t="str">
        <f>"914801211"</f>
        <v>914801211</v>
      </c>
      <c r="C7917" s="7">
        <v>2150</v>
      </c>
    </row>
    <row r="7918" spans="1:3" x14ac:dyDescent="0.3">
      <c r="A7918" s="1" t="str">
        <f>"914803047"</f>
        <v>914803047</v>
      </c>
      <c r="C7918" s="7">
        <v>1355</v>
      </c>
    </row>
    <row r="7919" spans="1:3" x14ac:dyDescent="0.3">
      <c r="A7919" s="1" t="str">
        <f>"914803065"</f>
        <v>914803065</v>
      </c>
      <c r="C7919" s="7">
        <v>895</v>
      </c>
    </row>
    <row r="7920" spans="1:3" x14ac:dyDescent="0.3">
      <c r="A7920" s="1" t="str">
        <f>"914805230"</f>
        <v>914805230</v>
      </c>
      <c r="C7920" s="7">
        <v>2705</v>
      </c>
    </row>
    <row r="7921" spans="1:3" x14ac:dyDescent="0.3">
      <c r="A7921" s="1" t="str">
        <f>"914805247"</f>
        <v>914805247</v>
      </c>
      <c r="C7921" s="7">
        <v>2565</v>
      </c>
    </row>
    <row r="7922" spans="1:3" x14ac:dyDescent="0.3">
      <c r="A7922" s="1" t="str">
        <f>"91481021110"</f>
        <v>91481021110</v>
      </c>
      <c r="C7922" s="7">
        <v>955</v>
      </c>
    </row>
    <row r="7923" spans="1:3" x14ac:dyDescent="0.3">
      <c r="A7923" s="1" t="str">
        <f>"914906230"</f>
        <v>914906230</v>
      </c>
      <c r="C7923" s="7">
        <v>750</v>
      </c>
    </row>
    <row r="7924" spans="1:3" x14ac:dyDescent="0.3">
      <c r="A7924" s="1" t="str">
        <f>"914907047"</f>
        <v>914907047</v>
      </c>
      <c r="C7924" s="7">
        <v>1175</v>
      </c>
    </row>
    <row r="7925" spans="1:3" x14ac:dyDescent="0.3">
      <c r="A7925" s="1" t="str">
        <f>"914909160"</f>
        <v>914909160</v>
      </c>
      <c r="C7925" s="7">
        <v>600</v>
      </c>
    </row>
    <row r="7926" spans="1:3" x14ac:dyDescent="0.3">
      <c r="A7926" s="1" t="str">
        <f>"914915205"</f>
        <v>914915205</v>
      </c>
      <c r="C7926" s="7">
        <v>1240</v>
      </c>
    </row>
    <row r="7927" spans="1:3" x14ac:dyDescent="0.3">
      <c r="A7927" s="1" t="str">
        <f>"914917298"</f>
        <v>914917298</v>
      </c>
      <c r="C7927" s="7">
        <v>715</v>
      </c>
    </row>
    <row r="7928" spans="1:3" x14ac:dyDescent="0.3">
      <c r="A7928" s="1" t="str">
        <f>"914918137"</f>
        <v>914918137</v>
      </c>
      <c r="C7928" s="7">
        <v>705</v>
      </c>
    </row>
    <row r="7929" spans="1:3" x14ac:dyDescent="0.3">
      <c r="A7929" s="1" t="str">
        <f>"914918195"</f>
        <v>914918195</v>
      </c>
      <c r="C7929" s="7">
        <v>515</v>
      </c>
    </row>
    <row r="7930" spans="1:3" x14ac:dyDescent="0.3">
      <c r="A7930" s="1" t="str">
        <f>"914930137"</f>
        <v>914930137</v>
      </c>
      <c r="C7930" s="7">
        <v>760</v>
      </c>
    </row>
    <row r="7931" spans="1:3" x14ac:dyDescent="0.3">
      <c r="A7931" s="1" t="str">
        <f>"914930142"</f>
        <v>914930142</v>
      </c>
      <c r="C7931" s="7">
        <v>745</v>
      </c>
    </row>
    <row r="7932" spans="1:3" x14ac:dyDescent="0.3">
      <c r="A7932" s="1" t="str">
        <f>"914930160"</f>
        <v>914930160</v>
      </c>
      <c r="C7932" s="7">
        <v>535</v>
      </c>
    </row>
    <row r="7933" spans="1:3" x14ac:dyDescent="0.3">
      <c r="A7933" s="1" t="str">
        <f>"914931160"</f>
        <v>914931160</v>
      </c>
      <c r="C7933" s="7">
        <v>605</v>
      </c>
    </row>
    <row r="7934" spans="1:3" x14ac:dyDescent="0.3">
      <c r="A7934" s="1" t="str">
        <f>"914931237"</f>
        <v>914931237</v>
      </c>
      <c r="C7934" s="7">
        <v>990</v>
      </c>
    </row>
    <row r="7935" spans="1:3" x14ac:dyDescent="0.3">
      <c r="A7935" s="1" t="str">
        <f>"914933112"</f>
        <v>914933112</v>
      </c>
      <c r="C7935" s="7">
        <v>980</v>
      </c>
    </row>
    <row r="7936" spans="1:3" x14ac:dyDescent="0.3">
      <c r="A7936" s="1" t="str">
        <f>"914934131"</f>
        <v>914934131</v>
      </c>
      <c r="C7936" s="7">
        <v>515</v>
      </c>
    </row>
    <row r="7937" spans="1:3" x14ac:dyDescent="0.3">
      <c r="A7937" s="1" t="str">
        <f>"914946130"</f>
        <v>914946130</v>
      </c>
      <c r="C7937" s="7">
        <v>770</v>
      </c>
    </row>
    <row r="7938" spans="1:3" x14ac:dyDescent="0.3">
      <c r="A7938" s="1" t="str">
        <f>"914946181"</f>
        <v>914946181</v>
      </c>
      <c r="C7938" s="7">
        <v>545</v>
      </c>
    </row>
    <row r="7939" spans="1:3" x14ac:dyDescent="0.3">
      <c r="A7939" s="1" t="str">
        <f>"914949130"</f>
        <v>914949130</v>
      </c>
      <c r="C7939" s="7">
        <v>595</v>
      </c>
    </row>
    <row r="7940" spans="1:3" x14ac:dyDescent="0.3">
      <c r="A7940" s="1" t="str">
        <f>"914949160"</f>
        <v>914949160</v>
      </c>
      <c r="C7940" s="7">
        <v>720</v>
      </c>
    </row>
    <row r="7941" spans="1:3" x14ac:dyDescent="0.3">
      <c r="A7941" s="1" t="str">
        <f>"914949183"</f>
        <v>914949183</v>
      </c>
      <c r="C7941" s="7">
        <v>720</v>
      </c>
    </row>
    <row r="7942" spans="1:3" x14ac:dyDescent="0.3">
      <c r="A7942" s="1" t="str">
        <f>"914951112"</f>
        <v>914951112</v>
      </c>
      <c r="C7942" s="7">
        <v>850</v>
      </c>
    </row>
    <row r="7943" spans="1:3" x14ac:dyDescent="0.3">
      <c r="A7943" s="1" t="str">
        <f>"914951195"</f>
        <v>914951195</v>
      </c>
      <c r="C7943" s="7">
        <v>935</v>
      </c>
    </row>
    <row r="7944" spans="1:3" x14ac:dyDescent="0.3">
      <c r="A7944" s="1" t="str">
        <f>"914955142"</f>
        <v>914955142</v>
      </c>
      <c r="C7944" s="7">
        <v>1140</v>
      </c>
    </row>
    <row r="7945" spans="1:3" x14ac:dyDescent="0.3">
      <c r="A7945" s="1" t="str">
        <f>"914955260"</f>
        <v>914955260</v>
      </c>
      <c r="C7945" s="7">
        <v>680</v>
      </c>
    </row>
    <row r="7946" spans="1:3" x14ac:dyDescent="0.3">
      <c r="A7946" s="1" t="str">
        <f>"914956105"</f>
        <v>914956105</v>
      </c>
      <c r="C7946" s="7">
        <v>1640</v>
      </c>
    </row>
    <row r="7947" spans="1:3" x14ac:dyDescent="0.3">
      <c r="A7947" s="1" t="str">
        <f>"914956160"</f>
        <v>914956160</v>
      </c>
      <c r="C7947" s="7">
        <v>1530</v>
      </c>
    </row>
    <row r="7948" spans="1:3" x14ac:dyDescent="0.3">
      <c r="A7948" s="1" t="str">
        <f>"914957237"</f>
        <v>914957237</v>
      </c>
      <c r="C7948" s="7">
        <v>1405</v>
      </c>
    </row>
    <row r="7949" spans="1:3" x14ac:dyDescent="0.3">
      <c r="A7949" s="1" t="str">
        <f>"914959160"</f>
        <v>914959160</v>
      </c>
      <c r="C7949" s="7">
        <v>790</v>
      </c>
    </row>
    <row r="7950" spans="1:3" x14ac:dyDescent="0.3">
      <c r="A7950" s="1" t="str">
        <f>"914959195"</f>
        <v>914959195</v>
      </c>
      <c r="C7950" s="7">
        <v>790</v>
      </c>
    </row>
    <row r="7951" spans="1:3" x14ac:dyDescent="0.3">
      <c r="A7951" s="1" t="str">
        <f>"914973237"</f>
        <v>914973237</v>
      </c>
      <c r="C7951" s="7">
        <v>1375</v>
      </c>
    </row>
    <row r="7952" spans="1:3" x14ac:dyDescent="0.3">
      <c r="A7952" s="1" t="str">
        <f>"914973242"</f>
        <v>914973242</v>
      </c>
      <c r="C7952" s="7">
        <v>1325</v>
      </c>
    </row>
    <row r="7953" spans="1:3" x14ac:dyDescent="0.3">
      <c r="A7953" s="1" t="str">
        <f>"914973298"</f>
        <v>914973298</v>
      </c>
      <c r="C7953" s="7">
        <v>920</v>
      </c>
    </row>
    <row r="7954" spans="1:3" x14ac:dyDescent="0.3">
      <c r="A7954" s="1" t="str">
        <f>"914976205"</f>
        <v>914976205</v>
      </c>
      <c r="C7954" s="7">
        <v>1000</v>
      </c>
    </row>
    <row r="7955" spans="1:3" x14ac:dyDescent="0.3">
      <c r="A7955" s="1" t="str">
        <f>"914976247"</f>
        <v>914976247</v>
      </c>
      <c r="C7955" s="7">
        <v>1140</v>
      </c>
    </row>
    <row r="7956" spans="1:3" x14ac:dyDescent="0.3">
      <c r="A7956" s="1" t="str">
        <f>"915103133"</f>
        <v>915103133</v>
      </c>
      <c r="C7956" s="7">
        <v>335</v>
      </c>
    </row>
    <row r="7957" spans="1:3" x14ac:dyDescent="0.3">
      <c r="A7957" s="1" t="str">
        <f>"915105247"</f>
        <v>915105247</v>
      </c>
      <c r="C7957" s="7">
        <v>785</v>
      </c>
    </row>
    <row r="7958" spans="1:3" x14ac:dyDescent="0.3">
      <c r="A7958" s="1" t="str">
        <f>"915105275"</f>
        <v>915105275</v>
      </c>
      <c r="C7958" s="7">
        <v>2460</v>
      </c>
    </row>
    <row r="7959" spans="1:3" x14ac:dyDescent="0.3">
      <c r="A7959" s="1" t="str">
        <f>"915106147"</f>
        <v>915106147</v>
      </c>
      <c r="C7959" s="7">
        <v>1660</v>
      </c>
    </row>
    <row r="7960" spans="1:3" x14ac:dyDescent="0.3">
      <c r="A7960" s="1" t="str">
        <f>"915106198"</f>
        <v>915106198</v>
      </c>
      <c r="C7960" s="7">
        <v>1040</v>
      </c>
    </row>
    <row r="7961" spans="1:3" x14ac:dyDescent="0.3">
      <c r="A7961" s="1" t="str">
        <f>"91511421110"</f>
        <v>91511421110</v>
      </c>
      <c r="C7961" s="7">
        <v>795</v>
      </c>
    </row>
    <row r="7962" spans="1:3" x14ac:dyDescent="0.3">
      <c r="A7962" s="1" t="str">
        <f>"915114275"</f>
        <v>915114275</v>
      </c>
      <c r="C7962" s="7">
        <v>870</v>
      </c>
    </row>
    <row r="7963" spans="1:3" x14ac:dyDescent="0.3">
      <c r="A7963" s="1" t="str">
        <f>"915118230"</f>
        <v>915118230</v>
      </c>
      <c r="C7963" s="7">
        <v>1675</v>
      </c>
    </row>
    <row r="7964" spans="1:3" x14ac:dyDescent="0.3">
      <c r="A7964" s="1" t="str">
        <f>"915118298"</f>
        <v>915118298</v>
      </c>
      <c r="C7964" s="7">
        <v>1235</v>
      </c>
    </row>
    <row r="7965" spans="1:3" x14ac:dyDescent="0.3">
      <c r="A7965" s="1" t="str">
        <f>"91512211110"</f>
        <v>91512211110</v>
      </c>
      <c r="C7965" s="7">
        <v>775</v>
      </c>
    </row>
    <row r="7966" spans="1:3" x14ac:dyDescent="0.3">
      <c r="A7966" s="1" t="str">
        <f>"915122298"</f>
        <v>915122298</v>
      </c>
      <c r="C7966" s="7">
        <v>850</v>
      </c>
    </row>
    <row r="7967" spans="1:3" x14ac:dyDescent="0.3">
      <c r="A7967" s="1" t="str">
        <f>"915124269"</f>
        <v>915124269</v>
      </c>
      <c r="C7967" s="7">
        <v>570</v>
      </c>
    </row>
    <row r="7968" spans="1:3" x14ac:dyDescent="0.3">
      <c r="A7968" s="1" t="str">
        <f>"915127237"</f>
        <v>915127237</v>
      </c>
      <c r="C7968" s="7">
        <v>1120</v>
      </c>
    </row>
    <row r="7969" spans="1:3" x14ac:dyDescent="0.3">
      <c r="A7969" s="1" t="str">
        <f>"915127298"</f>
        <v>915127298</v>
      </c>
      <c r="C7969" s="7">
        <v>935</v>
      </c>
    </row>
    <row r="7970" spans="1:3" x14ac:dyDescent="0.3">
      <c r="A7970" s="1" t="str">
        <f>"91512921110"</f>
        <v>91512921110</v>
      </c>
      <c r="C7970" s="7">
        <v>1415</v>
      </c>
    </row>
    <row r="7971" spans="1:3" x14ac:dyDescent="0.3">
      <c r="A7971" s="1" t="str">
        <f>"915130330"</f>
        <v>915130330</v>
      </c>
      <c r="C7971" s="7">
        <v>330</v>
      </c>
    </row>
    <row r="7972" spans="1:3" x14ac:dyDescent="0.3">
      <c r="A7972" s="1" t="str">
        <f>"915132330"</f>
        <v>915132330</v>
      </c>
      <c r="C7972" s="7">
        <v>305</v>
      </c>
    </row>
    <row r="7973" spans="1:3" x14ac:dyDescent="0.3">
      <c r="A7973" s="1" t="str">
        <f>"915138377"</f>
        <v>915138377</v>
      </c>
      <c r="C7973" s="7">
        <v>955</v>
      </c>
    </row>
    <row r="7974" spans="1:3" x14ac:dyDescent="0.3">
      <c r="A7974" s="1" t="str">
        <f>"915140260"</f>
        <v>915140260</v>
      </c>
      <c r="C7974" s="7">
        <v>1145</v>
      </c>
    </row>
    <row r="7975" spans="1:3" x14ac:dyDescent="0.3">
      <c r="A7975" s="1" t="str">
        <f>"915140275"</f>
        <v>915140275</v>
      </c>
      <c r="C7975" s="7">
        <v>2085</v>
      </c>
    </row>
    <row r="7976" spans="1:3" x14ac:dyDescent="0.3">
      <c r="A7976" s="1" t="str">
        <f>"915150330"</f>
        <v>915150330</v>
      </c>
      <c r="C7976" s="7">
        <v>355</v>
      </c>
    </row>
    <row r="7977" spans="1:3" x14ac:dyDescent="0.3">
      <c r="A7977" s="1" t="str">
        <f>"915150332"</f>
        <v>915150332</v>
      </c>
      <c r="C7977" s="7">
        <v>465</v>
      </c>
    </row>
    <row r="7978" spans="1:3" x14ac:dyDescent="0.3">
      <c r="A7978" s="1" t="str">
        <f>"915152247"</f>
        <v>915152247</v>
      </c>
      <c r="C7978" s="7">
        <v>1320</v>
      </c>
    </row>
    <row r="7979" spans="1:3" x14ac:dyDescent="0.3">
      <c r="A7979" s="1" t="str">
        <f>"91515422110"</f>
        <v>91515422110</v>
      </c>
      <c r="C7979" s="7">
        <v>695</v>
      </c>
    </row>
    <row r="7980" spans="1:3" x14ac:dyDescent="0.3">
      <c r="A7980" s="1" t="str">
        <f>"915155298"</f>
        <v>915155298</v>
      </c>
      <c r="C7980" s="7">
        <v>1015</v>
      </c>
    </row>
    <row r="7981" spans="1:3" x14ac:dyDescent="0.3">
      <c r="A7981" s="1" t="str">
        <f>"915156260"</f>
        <v>915156260</v>
      </c>
      <c r="C7981" s="7">
        <v>830</v>
      </c>
    </row>
    <row r="7982" spans="1:3" x14ac:dyDescent="0.3">
      <c r="A7982" s="1" t="str">
        <f>"915156269"</f>
        <v>915156269</v>
      </c>
      <c r="C7982" s="7">
        <v>830</v>
      </c>
    </row>
    <row r="7983" spans="1:3" x14ac:dyDescent="0.3">
      <c r="A7983" s="1" t="str">
        <f>"915156298"</f>
        <v>915156298</v>
      </c>
      <c r="C7983" s="7">
        <v>830</v>
      </c>
    </row>
    <row r="7984" spans="1:3" x14ac:dyDescent="0.3">
      <c r="A7984" s="1" t="str">
        <f>"915163181"</f>
        <v>915163181</v>
      </c>
      <c r="C7984" s="7">
        <v>680</v>
      </c>
    </row>
    <row r="7985" spans="1:3" x14ac:dyDescent="0.3">
      <c r="A7985" s="1" t="str">
        <f>"915164298"</f>
        <v>915164298</v>
      </c>
      <c r="C7985" s="7">
        <v>1145</v>
      </c>
    </row>
    <row r="7986" spans="1:3" x14ac:dyDescent="0.3">
      <c r="A7986" s="1" t="str">
        <f>"915175298"</f>
        <v>915175298</v>
      </c>
      <c r="C7986" s="7">
        <v>1675</v>
      </c>
    </row>
    <row r="7987" spans="1:3" x14ac:dyDescent="0.3">
      <c r="A7987" s="1" t="str">
        <f>"915181133"</f>
        <v>915181133</v>
      </c>
      <c r="C7987" s="7">
        <v>430</v>
      </c>
    </row>
    <row r="7988" spans="1:3" x14ac:dyDescent="0.3">
      <c r="A7988" s="1" t="str">
        <f>"915182247"</f>
        <v>915182247</v>
      </c>
      <c r="C7988" s="7">
        <v>2260</v>
      </c>
    </row>
    <row r="7989" spans="1:3" x14ac:dyDescent="0.3">
      <c r="A7989" s="1" t="str">
        <f>"915216276"</f>
        <v>915216276</v>
      </c>
      <c r="C7989" s="7">
        <v>665</v>
      </c>
    </row>
    <row r="7990" spans="1:3" x14ac:dyDescent="0.3">
      <c r="A7990" s="1" t="str">
        <f>"915217241"</f>
        <v>915217241</v>
      </c>
      <c r="C7990" s="7">
        <v>585</v>
      </c>
    </row>
    <row r="7991" spans="1:3" x14ac:dyDescent="0.3">
      <c r="A7991" s="1" t="str">
        <f>"915501298"</f>
        <v>915501298</v>
      </c>
      <c r="C7991" s="7">
        <v>625</v>
      </c>
    </row>
    <row r="7992" spans="1:3" x14ac:dyDescent="0.3">
      <c r="A7992" s="1" t="str">
        <f>"915505147"</f>
        <v>915505147</v>
      </c>
      <c r="C7992" s="7">
        <v>2460</v>
      </c>
    </row>
    <row r="7993" spans="1:3" x14ac:dyDescent="0.3">
      <c r="A7993" s="1" t="str">
        <f>"915505195"</f>
        <v>915505195</v>
      </c>
      <c r="C7993" s="7">
        <v>955</v>
      </c>
    </row>
    <row r="7994" spans="1:3" x14ac:dyDescent="0.3">
      <c r="A7994" s="1" t="str">
        <f>"915507115"</f>
        <v>915507115</v>
      </c>
      <c r="C7994" s="7">
        <v>325</v>
      </c>
    </row>
    <row r="7995" spans="1:3" x14ac:dyDescent="0.3">
      <c r="A7995" s="1" t="str">
        <f>"915510260"</f>
        <v>915510260</v>
      </c>
      <c r="C7995" s="7">
        <v>800</v>
      </c>
    </row>
    <row r="7996" spans="1:3" x14ac:dyDescent="0.3">
      <c r="A7996" s="1" t="str">
        <f>"915513230"</f>
        <v>915513230</v>
      </c>
      <c r="C7996" s="7">
        <v>1250</v>
      </c>
    </row>
    <row r="7997" spans="1:3" x14ac:dyDescent="0.3">
      <c r="A7997" s="1" t="str">
        <f>"915513260"</f>
        <v>915513260</v>
      </c>
      <c r="C7997" s="7">
        <v>1150</v>
      </c>
    </row>
    <row r="7998" spans="1:3" x14ac:dyDescent="0.3">
      <c r="A7998" s="1" t="str">
        <f>"915524298"</f>
        <v>915524298</v>
      </c>
      <c r="C7998" s="7">
        <v>800</v>
      </c>
    </row>
    <row r="7999" spans="1:3" x14ac:dyDescent="0.3">
      <c r="A7999" s="1" t="str">
        <f>"915529190"</f>
        <v>915529190</v>
      </c>
      <c r="C7999" s="7">
        <v>650</v>
      </c>
    </row>
    <row r="8000" spans="1:3" x14ac:dyDescent="0.3">
      <c r="A8000" s="1" t="str">
        <f>"915529195"</f>
        <v>915529195</v>
      </c>
      <c r="C8000" s="7">
        <v>650</v>
      </c>
    </row>
    <row r="8001" spans="1:3" x14ac:dyDescent="0.3">
      <c r="A8001" s="1" t="str">
        <f>"915532131"</f>
        <v>915532131</v>
      </c>
      <c r="C8001" s="7">
        <v>385</v>
      </c>
    </row>
    <row r="8002" spans="1:3" x14ac:dyDescent="0.3">
      <c r="A8002" s="1" t="str">
        <f>"915536130"</f>
        <v>915536130</v>
      </c>
      <c r="C8002" s="7">
        <v>890</v>
      </c>
    </row>
    <row r="8003" spans="1:3" x14ac:dyDescent="0.3">
      <c r="A8003" s="1" t="str">
        <f>"915536131"</f>
        <v>915536131</v>
      </c>
      <c r="C8003" s="7">
        <v>975</v>
      </c>
    </row>
    <row r="8004" spans="1:3" x14ac:dyDescent="0.3">
      <c r="A8004" s="1" t="str">
        <f>"915536195"</f>
        <v>915536195</v>
      </c>
      <c r="C8004" s="7">
        <v>470</v>
      </c>
    </row>
    <row r="8005" spans="1:3" x14ac:dyDescent="0.3">
      <c r="A8005" s="1" t="str">
        <f>"915544130"</f>
        <v>915544130</v>
      </c>
      <c r="C8005" s="7">
        <v>330</v>
      </c>
    </row>
    <row r="8006" spans="1:3" x14ac:dyDescent="0.3">
      <c r="A8006" s="1" t="str">
        <f>"915544159"</f>
        <v>915544159</v>
      </c>
      <c r="C8006" s="7">
        <v>395</v>
      </c>
    </row>
    <row r="8007" spans="1:3" x14ac:dyDescent="0.3">
      <c r="A8007" s="1" t="str">
        <f>"915545160"</f>
        <v>915545160</v>
      </c>
      <c r="C8007" s="7">
        <v>440</v>
      </c>
    </row>
    <row r="8008" spans="1:3" x14ac:dyDescent="0.3">
      <c r="A8008" s="1" t="str">
        <f>"915545181"</f>
        <v>915545181</v>
      </c>
      <c r="C8008" s="7">
        <v>440</v>
      </c>
    </row>
    <row r="8009" spans="1:3" x14ac:dyDescent="0.3">
      <c r="A8009" s="1" t="str">
        <f>"915559130"</f>
        <v>915559130</v>
      </c>
      <c r="C8009" s="7">
        <v>505</v>
      </c>
    </row>
    <row r="8010" spans="1:3" x14ac:dyDescent="0.3">
      <c r="A8010" s="1" t="str">
        <f>"915562183"</f>
        <v>915562183</v>
      </c>
      <c r="C8010" s="7">
        <v>540</v>
      </c>
    </row>
    <row r="8011" spans="1:3" x14ac:dyDescent="0.3">
      <c r="A8011" s="1" t="str">
        <f>"915569130"</f>
        <v>915569130</v>
      </c>
      <c r="C8011" s="7">
        <v>780</v>
      </c>
    </row>
    <row r="8012" spans="1:3" x14ac:dyDescent="0.3">
      <c r="A8012" s="1" t="str">
        <f>"915569160"</f>
        <v>915569160</v>
      </c>
      <c r="C8012" s="7">
        <v>605</v>
      </c>
    </row>
    <row r="8013" spans="1:3" x14ac:dyDescent="0.3">
      <c r="A8013" s="1" t="str">
        <f>"915577298"</f>
        <v>915577298</v>
      </c>
      <c r="C8013" s="7">
        <v>1195</v>
      </c>
    </row>
    <row r="8014" spans="1:3" x14ac:dyDescent="0.3">
      <c r="A8014" s="1" t="str">
        <f>"915579298"</f>
        <v>915579298</v>
      </c>
      <c r="C8014" s="7">
        <v>1300</v>
      </c>
    </row>
    <row r="8015" spans="1:3" x14ac:dyDescent="0.3">
      <c r="A8015" s="1" t="str">
        <f>"916211195"</f>
        <v>916211195</v>
      </c>
      <c r="C8015" s="7">
        <v>410</v>
      </c>
    </row>
    <row r="8016" spans="1:3" x14ac:dyDescent="0.3">
      <c r="A8016" s="1" t="str">
        <f>"916212260"</f>
        <v>916212260</v>
      </c>
      <c r="C8016" s="7">
        <v>720</v>
      </c>
    </row>
    <row r="8017" spans="1:3" x14ac:dyDescent="0.3">
      <c r="A8017" s="1" t="str">
        <f>"916301298"</f>
        <v>916301298</v>
      </c>
      <c r="C8017" s="7">
        <v>1300</v>
      </c>
    </row>
    <row r="8018" spans="1:3" x14ac:dyDescent="0.3">
      <c r="A8018" s="1" t="str">
        <f>"916302298"</f>
        <v>916302298</v>
      </c>
      <c r="C8018" s="7">
        <v>935</v>
      </c>
    </row>
    <row r="8019" spans="1:3" x14ac:dyDescent="0.3">
      <c r="A8019" s="1" t="str">
        <f>"916304298"</f>
        <v>916304298</v>
      </c>
      <c r="C8019" s="7">
        <v>790</v>
      </c>
    </row>
    <row r="8020" spans="1:3" x14ac:dyDescent="0.3">
      <c r="A8020" s="1" t="str">
        <f>"916402279"</f>
        <v>916402279</v>
      </c>
      <c r="C8020" s="7">
        <v>980</v>
      </c>
    </row>
    <row r="8021" spans="1:3" x14ac:dyDescent="0.3">
      <c r="A8021" s="1" t="str">
        <f>"91640321110"</f>
        <v>91640321110</v>
      </c>
      <c r="C8021" s="7">
        <v>605</v>
      </c>
    </row>
    <row r="8022" spans="1:3" x14ac:dyDescent="0.3">
      <c r="A8022" s="1" t="str">
        <f>"916403279"</f>
        <v>916403279</v>
      </c>
      <c r="C8022" s="7">
        <v>545</v>
      </c>
    </row>
    <row r="8023" spans="1:3" x14ac:dyDescent="0.3">
      <c r="A8023" s="1" t="str">
        <f>"916404203"</f>
        <v>916404203</v>
      </c>
      <c r="C8023" s="7">
        <v>535</v>
      </c>
    </row>
    <row r="8024" spans="1:3" x14ac:dyDescent="0.3">
      <c r="A8024" s="1" t="str">
        <f>"916404211"</f>
        <v>916404211</v>
      </c>
      <c r="C8024" s="7">
        <v>505</v>
      </c>
    </row>
    <row r="8025" spans="1:3" x14ac:dyDescent="0.3">
      <c r="A8025" s="1" t="str">
        <f>"91640422110"</f>
        <v>91640422110</v>
      </c>
      <c r="C8025" s="7">
        <v>415</v>
      </c>
    </row>
    <row r="8026" spans="1:3" x14ac:dyDescent="0.3">
      <c r="A8026" s="1" t="str">
        <f>"916404245"</f>
        <v>916404245</v>
      </c>
      <c r="C8026" s="7">
        <v>505</v>
      </c>
    </row>
    <row r="8027" spans="1:3" x14ac:dyDescent="0.3">
      <c r="A8027" s="1" t="str">
        <f>"916405279"</f>
        <v>916405279</v>
      </c>
      <c r="C8027" s="7">
        <v>1085</v>
      </c>
    </row>
    <row r="8028" spans="1:3" x14ac:dyDescent="0.3">
      <c r="A8028" s="1" t="str">
        <f>"916406279"</f>
        <v>916406279</v>
      </c>
      <c r="C8028" s="7">
        <v>1040</v>
      </c>
    </row>
    <row r="8029" spans="1:3" x14ac:dyDescent="0.3">
      <c r="A8029" s="1" t="str">
        <f>"916406297"</f>
        <v>916406297</v>
      </c>
      <c r="C8029" s="7">
        <v>1040</v>
      </c>
    </row>
    <row r="8030" spans="1:3" x14ac:dyDescent="0.3">
      <c r="A8030" s="1" t="str">
        <f>"916407279"</f>
        <v>916407279</v>
      </c>
      <c r="C8030" s="7">
        <v>725</v>
      </c>
    </row>
    <row r="8031" spans="1:3" x14ac:dyDescent="0.3">
      <c r="A8031" s="1" t="str">
        <f>"91640921110"</f>
        <v>91640921110</v>
      </c>
      <c r="C8031" s="7">
        <v>830</v>
      </c>
    </row>
    <row r="8032" spans="1:3" x14ac:dyDescent="0.3">
      <c r="A8032" s="1" t="str">
        <f>"916413252"</f>
        <v>916413252</v>
      </c>
      <c r="C8032" s="7">
        <v>920</v>
      </c>
    </row>
    <row r="8033" spans="1:3" x14ac:dyDescent="0.3">
      <c r="A8033" s="1" t="str">
        <f>"916413260"</f>
        <v>916413260</v>
      </c>
      <c r="C8033" s="7">
        <v>855</v>
      </c>
    </row>
    <row r="8034" spans="1:3" x14ac:dyDescent="0.3">
      <c r="A8034" s="1" t="str">
        <f>"916413279"</f>
        <v>916413279</v>
      </c>
      <c r="C8034" s="7">
        <v>900</v>
      </c>
    </row>
    <row r="8035" spans="1:3" x14ac:dyDescent="0.3">
      <c r="A8035" s="1" t="str">
        <f>"916414269"</f>
        <v>916414269</v>
      </c>
      <c r="C8035" s="7">
        <v>685</v>
      </c>
    </row>
    <row r="8036" spans="1:3" x14ac:dyDescent="0.3">
      <c r="A8036" s="1" t="str">
        <f>"916414279"</f>
        <v>916414279</v>
      </c>
      <c r="C8036" s="7">
        <v>685</v>
      </c>
    </row>
    <row r="8037" spans="1:3" x14ac:dyDescent="0.3">
      <c r="A8037" s="1" t="str">
        <f>"916414290"</f>
        <v>916414290</v>
      </c>
      <c r="C8037" s="7">
        <v>860</v>
      </c>
    </row>
    <row r="8038" spans="1:3" x14ac:dyDescent="0.3">
      <c r="A8038" s="1" t="str">
        <f>"91641521110"</f>
        <v>91641521110</v>
      </c>
      <c r="C8038" s="7">
        <v>1135</v>
      </c>
    </row>
    <row r="8039" spans="1:3" x14ac:dyDescent="0.3">
      <c r="A8039" s="1" t="str">
        <f>"916415279"</f>
        <v>916415279</v>
      </c>
      <c r="C8039" s="7">
        <v>985</v>
      </c>
    </row>
    <row r="8040" spans="1:3" x14ac:dyDescent="0.3">
      <c r="A8040" s="1" t="str">
        <f>"91641621110"</f>
        <v>91641621110</v>
      </c>
      <c r="C8040" s="7">
        <v>815</v>
      </c>
    </row>
    <row r="8041" spans="1:3" x14ac:dyDescent="0.3">
      <c r="A8041" s="1" t="str">
        <f>"916417279"</f>
        <v>916417279</v>
      </c>
      <c r="C8041" s="7">
        <v>725</v>
      </c>
    </row>
    <row r="8042" spans="1:3" x14ac:dyDescent="0.3">
      <c r="A8042" s="1" t="str">
        <f>"916417294"</f>
        <v>916417294</v>
      </c>
      <c r="C8042" s="7">
        <v>1100</v>
      </c>
    </row>
    <row r="8043" spans="1:3" x14ac:dyDescent="0.3">
      <c r="A8043" s="1" t="str">
        <f>"91641822110"</f>
        <v>91641822110</v>
      </c>
      <c r="C8043" s="7">
        <v>665</v>
      </c>
    </row>
    <row r="8044" spans="1:3" x14ac:dyDescent="0.3">
      <c r="A8044" s="1" t="str">
        <f>"916425298"</f>
        <v>916425298</v>
      </c>
      <c r="C8044" s="7">
        <v>820</v>
      </c>
    </row>
    <row r="8045" spans="1:3" x14ac:dyDescent="0.3">
      <c r="A8045" s="1" t="str">
        <f>"916426279"</f>
        <v>916426279</v>
      </c>
      <c r="C8045" s="7">
        <v>1155</v>
      </c>
    </row>
    <row r="8046" spans="1:3" x14ac:dyDescent="0.3">
      <c r="A8046" s="1" t="str">
        <f>"916427261"</f>
        <v>916427261</v>
      </c>
      <c r="C8046" s="7">
        <v>940</v>
      </c>
    </row>
    <row r="8047" spans="1:3" x14ac:dyDescent="0.3">
      <c r="A8047" s="1" t="str">
        <f>"916427279"</f>
        <v>916427279</v>
      </c>
      <c r="C8047" s="7">
        <v>1100</v>
      </c>
    </row>
    <row r="8048" spans="1:3" x14ac:dyDescent="0.3">
      <c r="A8048" s="1" t="str">
        <f>"916430252"</f>
        <v>916430252</v>
      </c>
      <c r="C8048" s="7">
        <v>580</v>
      </c>
    </row>
    <row r="8049" spans="1:3" x14ac:dyDescent="0.3">
      <c r="A8049" s="1" t="str">
        <f>"916430279"</f>
        <v>916430279</v>
      </c>
      <c r="C8049" s="7">
        <v>580</v>
      </c>
    </row>
    <row r="8050" spans="1:3" x14ac:dyDescent="0.3">
      <c r="A8050" s="1" t="str">
        <f>"916432279"</f>
        <v>916432279</v>
      </c>
      <c r="C8050" s="7">
        <v>1930</v>
      </c>
    </row>
    <row r="8051" spans="1:3" x14ac:dyDescent="0.3">
      <c r="A8051" s="1" t="str">
        <f>"916435279"</f>
        <v>916435279</v>
      </c>
      <c r="C8051" s="7">
        <v>935</v>
      </c>
    </row>
    <row r="8052" spans="1:3" x14ac:dyDescent="0.3">
      <c r="A8052" s="1" t="str">
        <f>"916435298"</f>
        <v>916435298</v>
      </c>
      <c r="C8052" s="7">
        <v>830</v>
      </c>
    </row>
    <row r="8053" spans="1:3" x14ac:dyDescent="0.3">
      <c r="A8053" s="1" t="str">
        <f>"916437261"</f>
        <v>916437261</v>
      </c>
      <c r="C8053" s="7">
        <v>1640</v>
      </c>
    </row>
    <row r="8054" spans="1:3" x14ac:dyDescent="0.3">
      <c r="A8054" s="1" t="str">
        <f>"916437269"</f>
        <v>916437269</v>
      </c>
      <c r="C8054" s="7">
        <v>790</v>
      </c>
    </row>
    <row r="8055" spans="1:3" x14ac:dyDescent="0.3">
      <c r="A8055" s="1" t="str">
        <f>"916437298"</f>
        <v>916437298</v>
      </c>
      <c r="C8055" s="7">
        <v>790</v>
      </c>
    </row>
    <row r="8056" spans="1:3" x14ac:dyDescent="0.3">
      <c r="A8056" s="1" t="str">
        <f>"916438179"</f>
        <v>916438179</v>
      </c>
      <c r="C8056" s="7">
        <v>1040</v>
      </c>
    </row>
    <row r="8057" spans="1:3" x14ac:dyDescent="0.3">
      <c r="A8057" s="1" t="str">
        <f>"916438197"</f>
        <v>916438197</v>
      </c>
      <c r="C8057" s="7">
        <v>1040</v>
      </c>
    </row>
    <row r="8058" spans="1:3" x14ac:dyDescent="0.3">
      <c r="A8058" s="1" t="str">
        <f>"916444279"</f>
        <v>916444279</v>
      </c>
      <c r="C8058" s="7">
        <v>1295</v>
      </c>
    </row>
    <row r="8059" spans="1:3" x14ac:dyDescent="0.3">
      <c r="A8059" s="1" t="str">
        <f>"916449198"</f>
        <v>916449198</v>
      </c>
      <c r="C8059" s="7">
        <v>1325</v>
      </c>
    </row>
    <row r="8060" spans="1:3" x14ac:dyDescent="0.3">
      <c r="A8060" s="1" t="str">
        <f>"916451247"</f>
        <v>916451247</v>
      </c>
      <c r="C8060" s="7">
        <v>1115</v>
      </c>
    </row>
    <row r="8061" spans="1:3" x14ac:dyDescent="0.3">
      <c r="A8061" s="1" t="str">
        <f>"916451279"</f>
        <v>916451279</v>
      </c>
      <c r="C8061" s="7">
        <v>1040</v>
      </c>
    </row>
    <row r="8062" spans="1:3" x14ac:dyDescent="0.3">
      <c r="A8062" s="1" t="str">
        <f>"916455279"</f>
        <v>916455279</v>
      </c>
      <c r="C8062" s="7">
        <v>1050</v>
      </c>
    </row>
    <row r="8063" spans="1:3" x14ac:dyDescent="0.3">
      <c r="A8063" s="1" t="str">
        <f>"916461252"</f>
        <v>916461252</v>
      </c>
      <c r="C8063" s="7">
        <v>960</v>
      </c>
    </row>
    <row r="8064" spans="1:3" x14ac:dyDescent="0.3">
      <c r="A8064" s="1" t="str">
        <f>"916461279"</f>
        <v>916461279</v>
      </c>
      <c r="C8064" s="7">
        <v>960</v>
      </c>
    </row>
    <row r="8065" spans="1:3" x14ac:dyDescent="0.3">
      <c r="A8065" s="1" t="str">
        <f>"916461297"</f>
        <v>916461297</v>
      </c>
      <c r="C8065" s="7">
        <v>960</v>
      </c>
    </row>
    <row r="8066" spans="1:3" x14ac:dyDescent="0.3">
      <c r="A8066" s="1" t="str">
        <f>"916470279"</f>
        <v>916470279</v>
      </c>
      <c r="C8066" s="7">
        <v>580</v>
      </c>
    </row>
    <row r="8067" spans="1:3" x14ac:dyDescent="0.3">
      <c r="A8067" s="1" t="str">
        <f>"916471297"</f>
        <v>916471297</v>
      </c>
      <c r="C8067" s="7">
        <v>620</v>
      </c>
    </row>
    <row r="8068" spans="1:3" x14ac:dyDescent="0.3">
      <c r="A8068" s="1" t="str">
        <f>"916484279"</f>
        <v>916484279</v>
      </c>
      <c r="C8068" s="7">
        <v>725</v>
      </c>
    </row>
    <row r="8069" spans="1:3" x14ac:dyDescent="0.3">
      <c r="A8069" s="1" t="str">
        <f>"916484297"</f>
        <v>916484297</v>
      </c>
      <c r="C8069" s="7">
        <v>725</v>
      </c>
    </row>
    <row r="8070" spans="1:3" x14ac:dyDescent="0.3">
      <c r="A8070" s="1" t="str">
        <f>"916601279"</f>
        <v>916601279</v>
      </c>
      <c r="C8070" s="7">
        <v>725</v>
      </c>
    </row>
    <row r="8071" spans="1:3" x14ac:dyDescent="0.3">
      <c r="A8071" s="1" t="str">
        <f>"91660221110"</f>
        <v>91660221110</v>
      </c>
      <c r="C8071" s="7">
        <v>560</v>
      </c>
    </row>
    <row r="8072" spans="1:3" x14ac:dyDescent="0.3">
      <c r="A8072" s="1" t="str">
        <f>"916603269"</f>
        <v>916603269</v>
      </c>
      <c r="C8072" s="7">
        <v>660</v>
      </c>
    </row>
    <row r="8073" spans="1:3" x14ac:dyDescent="0.3">
      <c r="A8073" s="1" t="str">
        <f>"916603283"</f>
        <v>916603283</v>
      </c>
      <c r="C8073" s="7">
        <v>505</v>
      </c>
    </row>
    <row r="8074" spans="1:3" x14ac:dyDescent="0.3">
      <c r="A8074" s="1" t="str">
        <f>"916603298"</f>
        <v>916603298</v>
      </c>
      <c r="C8074" s="7">
        <v>660</v>
      </c>
    </row>
    <row r="8075" spans="1:3" x14ac:dyDescent="0.3">
      <c r="A8075" s="1" t="str">
        <f>"91660421110"</f>
        <v>91660421110</v>
      </c>
      <c r="C8075" s="7">
        <v>505</v>
      </c>
    </row>
    <row r="8076" spans="1:3" x14ac:dyDescent="0.3">
      <c r="A8076" s="1" t="str">
        <f>"916604261"</f>
        <v>916604261</v>
      </c>
      <c r="C8076" s="7">
        <v>895</v>
      </c>
    </row>
    <row r="8077" spans="1:3" x14ac:dyDescent="0.3">
      <c r="A8077" s="1" t="str">
        <f>"916604279"</f>
        <v>916604279</v>
      </c>
      <c r="C8077" s="7">
        <v>895</v>
      </c>
    </row>
    <row r="8078" spans="1:3" x14ac:dyDescent="0.3">
      <c r="A8078" s="1" t="str">
        <f>"916605245"</f>
        <v>916605245</v>
      </c>
      <c r="C8078" s="7">
        <v>920</v>
      </c>
    </row>
    <row r="8079" spans="1:3" x14ac:dyDescent="0.3">
      <c r="A8079" s="1" t="str">
        <f>"916606298"</f>
        <v>916606298</v>
      </c>
      <c r="C8079" s="7">
        <v>670</v>
      </c>
    </row>
    <row r="8080" spans="1:3" x14ac:dyDescent="0.3">
      <c r="A8080" s="1" t="str">
        <f>"916609298"</f>
        <v>916609298</v>
      </c>
      <c r="C8080" s="7">
        <v>720</v>
      </c>
    </row>
    <row r="8081" spans="1:3" x14ac:dyDescent="0.3">
      <c r="A8081" s="1" t="str">
        <f>"916610261"</f>
        <v>916610261</v>
      </c>
      <c r="C8081" s="7">
        <v>1060</v>
      </c>
    </row>
    <row r="8082" spans="1:3" x14ac:dyDescent="0.3">
      <c r="A8082" s="1" t="str">
        <f>"916610279"</f>
        <v>916610279</v>
      </c>
      <c r="C8082" s="7">
        <v>1240</v>
      </c>
    </row>
    <row r="8083" spans="1:3" x14ac:dyDescent="0.3">
      <c r="A8083" s="1" t="str">
        <f>"916610298"</f>
        <v>916610298</v>
      </c>
      <c r="C8083" s="7">
        <v>790</v>
      </c>
    </row>
    <row r="8084" spans="1:3" x14ac:dyDescent="0.3">
      <c r="A8084" s="1" t="str">
        <f>"916614126"</f>
        <v>916614126</v>
      </c>
      <c r="C8084" s="7">
        <v>790</v>
      </c>
    </row>
    <row r="8085" spans="1:3" x14ac:dyDescent="0.3">
      <c r="A8085" s="1" t="str">
        <f>"916614147"</f>
        <v>916614147</v>
      </c>
      <c r="C8085" s="7">
        <v>1105</v>
      </c>
    </row>
    <row r="8086" spans="1:3" x14ac:dyDescent="0.3">
      <c r="A8086" s="1" t="str">
        <f>"916614169"</f>
        <v>916614169</v>
      </c>
      <c r="C8086" s="7">
        <v>790</v>
      </c>
    </row>
    <row r="8087" spans="1:3" x14ac:dyDescent="0.3">
      <c r="A8087" s="1" t="str">
        <f>"91662011110"</f>
        <v>91662011110</v>
      </c>
      <c r="C8087" s="7">
        <v>790</v>
      </c>
    </row>
    <row r="8088" spans="1:3" x14ac:dyDescent="0.3">
      <c r="A8088" s="1" t="str">
        <f>"916620226"</f>
        <v>916620226</v>
      </c>
      <c r="C8088" s="7">
        <v>620</v>
      </c>
    </row>
    <row r="8089" spans="1:3" x14ac:dyDescent="0.3">
      <c r="A8089" s="1" t="str">
        <f>"916620269"</f>
        <v>916620269</v>
      </c>
      <c r="C8089" s="7">
        <v>620</v>
      </c>
    </row>
    <row r="8090" spans="1:3" x14ac:dyDescent="0.3">
      <c r="A8090" s="1" t="str">
        <f>"916620279"</f>
        <v>916620279</v>
      </c>
      <c r="C8090" s="7">
        <v>790</v>
      </c>
    </row>
    <row r="8091" spans="1:3" x14ac:dyDescent="0.3">
      <c r="A8091" s="1" t="str">
        <f>"916621194"</f>
        <v>916621194</v>
      </c>
      <c r="C8091" s="7">
        <v>875</v>
      </c>
    </row>
    <row r="8092" spans="1:3" x14ac:dyDescent="0.3">
      <c r="A8092" s="1" t="str">
        <f>"916623230"</f>
        <v>916623230</v>
      </c>
      <c r="C8092" s="7">
        <v>1100</v>
      </c>
    </row>
    <row r="8093" spans="1:3" x14ac:dyDescent="0.3">
      <c r="A8093" s="1" t="str">
        <f>"916623247"</f>
        <v>916623247</v>
      </c>
      <c r="C8093" s="7">
        <v>1440</v>
      </c>
    </row>
    <row r="8094" spans="1:3" x14ac:dyDescent="0.3">
      <c r="A8094" s="1" t="str">
        <f>"916623298"</f>
        <v>916623298</v>
      </c>
      <c r="C8094" s="7">
        <v>1090</v>
      </c>
    </row>
    <row r="8095" spans="1:3" x14ac:dyDescent="0.3">
      <c r="A8095" s="1" t="str">
        <f>"916624279"</f>
        <v>916624279</v>
      </c>
      <c r="C8095" s="7">
        <v>970</v>
      </c>
    </row>
    <row r="8096" spans="1:3" x14ac:dyDescent="0.3">
      <c r="A8096" s="1" t="str">
        <f>"916624298"</f>
        <v>916624298</v>
      </c>
      <c r="C8096" s="7">
        <v>885</v>
      </c>
    </row>
    <row r="8097" spans="1:3" x14ac:dyDescent="0.3">
      <c r="A8097" s="1" t="str">
        <f>"916625298"</f>
        <v>916625298</v>
      </c>
      <c r="C8097" s="7">
        <v>1425</v>
      </c>
    </row>
    <row r="8098" spans="1:3" x14ac:dyDescent="0.3">
      <c r="A8098" s="1" t="str">
        <f>"916626230"</f>
        <v>916626230</v>
      </c>
      <c r="C8098" s="7">
        <v>1180</v>
      </c>
    </row>
    <row r="8099" spans="1:3" x14ac:dyDescent="0.3">
      <c r="A8099" s="1" t="str">
        <f>"916626279"</f>
        <v>916626279</v>
      </c>
      <c r="C8099" s="7">
        <v>1185</v>
      </c>
    </row>
    <row r="8100" spans="1:3" x14ac:dyDescent="0.3">
      <c r="A8100" s="1" t="str">
        <f>"916626298"</f>
        <v>916626298</v>
      </c>
      <c r="C8100" s="7">
        <v>975</v>
      </c>
    </row>
    <row r="8101" spans="1:3" x14ac:dyDescent="0.3">
      <c r="A8101" s="1" t="str">
        <f>"916627226"</f>
        <v>916627226</v>
      </c>
      <c r="C8101" s="7">
        <v>885</v>
      </c>
    </row>
    <row r="8102" spans="1:3" x14ac:dyDescent="0.3">
      <c r="A8102" s="1" t="str">
        <f>"916627298"</f>
        <v>916627298</v>
      </c>
      <c r="C8102" s="7">
        <v>885</v>
      </c>
    </row>
    <row r="8103" spans="1:3" x14ac:dyDescent="0.3">
      <c r="A8103" s="1" t="str">
        <f>"916629298"</f>
        <v>916629298</v>
      </c>
      <c r="C8103" s="7">
        <v>725</v>
      </c>
    </row>
    <row r="8104" spans="1:3" x14ac:dyDescent="0.3">
      <c r="A8104" s="1" t="str">
        <f>"916630279"</f>
        <v>916630279</v>
      </c>
      <c r="C8104" s="7">
        <v>1530</v>
      </c>
    </row>
    <row r="8105" spans="1:3" x14ac:dyDescent="0.3">
      <c r="A8105" s="1" t="str">
        <f>"916631247"</f>
        <v>916631247</v>
      </c>
      <c r="C8105" s="7">
        <v>1390</v>
      </c>
    </row>
    <row r="8106" spans="1:3" x14ac:dyDescent="0.3">
      <c r="A8106" s="1" t="str">
        <f>"916631298"</f>
        <v>916631298</v>
      </c>
      <c r="C8106" s="7">
        <v>725</v>
      </c>
    </row>
    <row r="8107" spans="1:3" x14ac:dyDescent="0.3">
      <c r="A8107" s="1" t="str">
        <f>"916634247"</f>
        <v>916634247</v>
      </c>
      <c r="C8107" s="7">
        <v>1495</v>
      </c>
    </row>
    <row r="8108" spans="1:3" x14ac:dyDescent="0.3">
      <c r="A8108" s="1" t="str">
        <f>"916634298"</f>
        <v>916634298</v>
      </c>
      <c r="C8108" s="7">
        <v>1045</v>
      </c>
    </row>
    <row r="8109" spans="1:3" x14ac:dyDescent="0.3">
      <c r="A8109" s="1" t="str">
        <f>"916637252"</f>
        <v>916637252</v>
      </c>
      <c r="C8109" s="7">
        <v>1010</v>
      </c>
    </row>
    <row r="8110" spans="1:3" x14ac:dyDescent="0.3">
      <c r="A8110" s="1" t="str">
        <f>"916637279"</f>
        <v>916637279</v>
      </c>
      <c r="C8110" s="7">
        <v>710</v>
      </c>
    </row>
    <row r="8111" spans="1:3" x14ac:dyDescent="0.3">
      <c r="A8111" s="1" t="str">
        <f>"916640298"</f>
        <v>916640298</v>
      </c>
      <c r="C8111" s="7">
        <v>1195</v>
      </c>
    </row>
    <row r="8112" spans="1:3" x14ac:dyDescent="0.3">
      <c r="A8112" s="1" t="str">
        <f>"916642261"</f>
        <v>916642261</v>
      </c>
      <c r="C8112" s="7">
        <v>1040</v>
      </c>
    </row>
    <row r="8113" spans="1:3" x14ac:dyDescent="0.3">
      <c r="A8113" s="1" t="str">
        <f>"916642279"</f>
        <v>916642279</v>
      </c>
      <c r="C8113" s="7">
        <v>1390</v>
      </c>
    </row>
    <row r="8114" spans="1:3" x14ac:dyDescent="0.3">
      <c r="A8114" s="1" t="str">
        <f>"916644152"</f>
        <v>916644152</v>
      </c>
      <c r="C8114" s="7">
        <v>830</v>
      </c>
    </row>
    <row r="8115" spans="1:3" x14ac:dyDescent="0.3">
      <c r="A8115" s="1" t="str">
        <f>"916644169"</f>
        <v>916644169</v>
      </c>
      <c r="C8115" s="7">
        <v>725</v>
      </c>
    </row>
    <row r="8116" spans="1:3" x14ac:dyDescent="0.3">
      <c r="A8116" s="1" t="str">
        <f>"916646298"</f>
        <v>916646298</v>
      </c>
      <c r="C8116" s="7">
        <v>760</v>
      </c>
    </row>
    <row r="8117" spans="1:3" x14ac:dyDescent="0.3">
      <c r="A8117" s="1" t="str">
        <f>"916651247"</f>
        <v>916651247</v>
      </c>
      <c r="C8117" s="7">
        <v>1535</v>
      </c>
    </row>
    <row r="8118" spans="1:3" x14ac:dyDescent="0.3">
      <c r="A8118" s="1" t="str">
        <f>"916651298"</f>
        <v>916651298</v>
      </c>
      <c r="C8118" s="7">
        <v>935</v>
      </c>
    </row>
    <row r="8119" spans="1:3" x14ac:dyDescent="0.3">
      <c r="A8119" s="1" t="str">
        <f>"916652279"</f>
        <v>916652279</v>
      </c>
      <c r="C8119" s="7">
        <v>990</v>
      </c>
    </row>
    <row r="8120" spans="1:3" x14ac:dyDescent="0.3">
      <c r="A8120" s="1" t="str">
        <f>"916656298"</f>
        <v>916656298</v>
      </c>
      <c r="C8120" s="7">
        <v>1080</v>
      </c>
    </row>
    <row r="8121" spans="1:3" x14ac:dyDescent="0.3">
      <c r="A8121" s="1" t="str">
        <f>"916657279"</f>
        <v>916657279</v>
      </c>
      <c r="C8121" s="7">
        <v>935</v>
      </c>
    </row>
    <row r="8122" spans="1:3" x14ac:dyDescent="0.3">
      <c r="A8122" s="1" t="str">
        <f>"916657297"</f>
        <v>916657297</v>
      </c>
      <c r="C8122" s="7">
        <v>935</v>
      </c>
    </row>
    <row r="8123" spans="1:3" x14ac:dyDescent="0.3">
      <c r="A8123" s="1" t="str">
        <f>"916658279"</f>
        <v>916658279</v>
      </c>
      <c r="C8123" s="7">
        <v>1040</v>
      </c>
    </row>
    <row r="8124" spans="1:3" x14ac:dyDescent="0.3">
      <c r="A8124" s="1" t="str">
        <f>"916658297"</f>
        <v>916658297</v>
      </c>
      <c r="C8124" s="7">
        <v>1040</v>
      </c>
    </row>
    <row r="8125" spans="1:3" x14ac:dyDescent="0.3">
      <c r="A8125" s="1" t="str">
        <f>"916661298"</f>
        <v>916661298</v>
      </c>
      <c r="C8125" s="7">
        <v>855</v>
      </c>
    </row>
    <row r="8126" spans="1:3" x14ac:dyDescent="0.3">
      <c r="A8126" s="1" t="str">
        <f>"916665279"</f>
        <v>916665279</v>
      </c>
      <c r="C8126" s="7">
        <v>1790</v>
      </c>
    </row>
    <row r="8127" spans="1:3" x14ac:dyDescent="0.3">
      <c r="A8127" s="1" t="str">
        <f>"916666279"</f>
        <v>916666279</v>
      </c>
      <c r="C8127" s="7">
        <v>1140</v>
      </c>
    </row>
    <row r="8128" spans="1:3" x14ac:dyDescent="0.3">
      <c r="A8128" s="1" t="str">
        <f>"916679247"</f>
        <v>916679247</v>
      </c>
      <c r="C8128" s="7">
        <v>1440</v>
      </c>
    </row>
    <row r="8129" spans="1:3" x14ac:dyDescent="0.3">
      <c r="A8129" s="1" t="str">
        <f>"916679298"</f>
        <v>916679298</v>
      </c>
      <c r="C8129" s="7">
        <v>1405</v>
      </c>
    </row>
    <row r="8130" spans="1:3" x14ac:dyDescent="0.3">
      <c r="A8130" s="1" t="str">
        <f>"916683298"</f>
        <v>916683298</v>
      </c>
      <c r="C8130" s="7">
        <v>1905</v>
      </c>
    </row>
    <row r="8131" spans="1:3" x14ac:dyDescent="0.3">
      <c r="A8131" s="1" t="str">
        <f>"916688298"</f>
        <v>916688298</v>
      </c>
      <c r="C8131" s="7">
        <v>895</v>
      </c>
    </row>
    <row r="8132" spans="1:3" x14ac:dyDescent="0.3">
      <c r="A8132" s="1" t="str">
        <f>"916693279"</f>
        <v>916693279</v>
      </c>
      <c r="C8132" s="7">
        <v>590</v>
      </c>
    </row>
    <row r="8133" spans="1:3" x14ac:dyDescent="0.3">
      <c r="A8133" s="1" t="str">
        <f>"916696298"</f>
        <v>916696298</v>
      </c>
      <c r="C8133" s="7">
        <v>1300</v>
      </c>
    </row>
    <row r="8134" spans="1:3" x14ac:dyDescent="0.3">
      <c r="A8134" s="1" t="str">
        <f>"916702230"</f>
        <v>916702230</v>
      </c>
      <c r="C8134" s="7">
        <v>725</v>
      </c>
    </row>
    <row r="8135" spans="1:3" x14ac:dyDescent="0.3">
      <c r="A8135" s="1" t="str">
        <f>"916704260"</f>
        <v>916704260</v>
      </c>
      <c r="C8135" s="7">
        <v>1015</v>
      </c>
    </row>
    <row r="8136" spans="1:3" x14ac:dyDescent="0.3">
      <c r="A8136" s="1" t="str">
        <f>"916706237"</f>
        <v>916706237</v>
      </c>
      <c r="C8136" s="7">
        <v>3400</v>
      </c>
    </row>
    <row r="8137" spans="1:3" x14ac:dyDescent="0.3">
      <c r="A8137" s="1" t="str">
        <f>"916714112"</f>
        <v>916714112</v>
      </c>
      <c r="C8137" s="7">
        <v>730</v>
      </c>
    </row>
    <row r="8138" spans="1:3" x14ac:dyDescent="0.3">
      <c r="A8138" s="1" t="str">
        <f>"916717247"</f>
        <v>916717247</v>
      </c>
      <c r="C8138" s="7">
        <v>1300</v>
      </c>
    </row>
    <row r="8139" spans="1:3" x14ac:dyDescent="0.3">
      <c r="A8139" s="1" t="str">
        <f>"916725205"</f>
        <v>916725205</v>
      </c>
      <c r="C8139" s="7">
        <v>1190</v>
      </c>
    </row>
    <row r="8140" spans="1:3" x14ac:dyDescent="0.3">
      <c r="A8140" s="1" t="str">
        <f>"916726260"</f>
        <v>916726260</v>
      </c>
      <c r="C8140" s="7">
        <v>800</v>
      </c>
    </row>
    <row r="8141" spans="1:3" x14ac:dyDescent="0.3">
      <c r="A8141" s="1" t="str">
        <f>"916731298"</f>
        <v>916731298</v>
      </c>
      <c r="C8141" s="7">
        <v>580</v>
      </c>
    </row>
    <row r="8142" spans="1:3" x14ac:dyDescent="0.3">
      <c r="A8142" s="1" t="str">
        <f>"916743160"</f>
        <v>916743160</v>
      </c>
      <c r="C8142" s="7">
        <v>560</v>
      </c>
    </row>
    <row r="8143" spans="1:3" x14ac:dyDescent="0.3">
      <c r="A8143" s="1" t="str">
        <f>"916745230"</f>
        <v>916745230</v>
      </c>
      <c r="C8143" s="7">
        <v>1075</v>
      </c>
    </row>
    <row r="8144" spans="1:3" x14ac:dyDescent="0.3">
      <c r="A8144" s="1" t="str">
        <f>"916762195"</f>
        <v>916762195</v>
      </c>
      <c r="C8144" s="7">
        <v>720</v>
      </c>
    </row>
    <row r="8145" spans="1:3" x14ac:dyDescent="0.3">
      <c r="A8145" s="1" t="str">
        <f>"916763237"</f>
        <v>916763237</v>
      </c>
      <c r="C8145" s="7">
        <v>935</v>
      </c>
    </row>
    <row r="8146" spans="1:3" x14ac:dyDescent="0.3">
      <c r="A8146" s="1" t="str">
        <f>"916763260"</f>
        <v>916763260</v>
      </c>
      <c r="C8146" s="7">
        <v>475</v>
      </c>
    </row>
    <row r="8147" spans="1:3" x14ac:dyDescent="0.3">
      <c r="A8147" s="1" t="str">
        <f>"916765298"</f>
        <v>916765298</v>
      </c>
      <c r="C8147" s="7">
        <v>920</v>
      </c>
    </row>
    <row r="8148" spans="1:3" x14ac:dyDescent="0.3">
      <c r="A8148" s="1" t="str">
        <f>"916767298"</f>
        <v>916767298</v>
      </c>
      <c r="C8148" s="7">
        <v>800</v>
      </c>
    </row>
    <row r="8149" spans="1:3" x14ac:dyDescent="0.3">
      <c r="A8149" s="1" t="str">
        <f>"916768160"</f>
        <v>916768160</v>
      </c>
      <c r="C8149" s="7">
        <v>455</v>
      </c>
    </row>
    <row r="8150" spans="1:3" x14ac:dyDescent="0.3">
      <c r="A8150" s="1" t="str">
        <f>"916772192"</f>
        <v>916772192</v>
      </c>
      <c r="C8150" s="7">
        <v>660</v>
      </c>
    </row>
    <row r="8151" spans="1:3" x14ac:dyDescent="0.3">
      <c r="A8151" s="1" t="str">
        <f>"916772195"</f>
        <v>916772195</v>
      </c>
      <c r="C8151" s="7">
        <v>660</v>
      </c>
    </row>
    <row r="8152" spans="1:3" x14ac:dyDescent="0.3">
      <c r="A8152" s="1" t="str">
        <f>"916776230"</f>
        <v>916776230</v>
      </c>
      <c r="C8152" s="7">
        <v>835</v>
      </c>
    </row>
    <row r="8153" spans="1:3" x14ac:dyDescent="0.3">
      <c r="A8153" s="1" t="str">
        <f>"916776247"</f>
        <v>916776247</v>
      </c>
      <c r="C8153" s="7">
        <v>1005</v>
      </c>
    </row>
    <row r="8154" spans="1:3" x14ac:dyDescent="0.3">
      <c r="A8154" s="1" t="str">
        <f>"916776260"</f>
        <v>916776260</v>
      </c>
      <c r="C8154" s="7">
        <v>920</v>
      </c>
    </row>
    <row r="8155" spans="1:3" x14ac:dyDescent="0.3">
      <c r="A8155" s="1" t="str">
        <f>"916784298"</f>
        <v>916784298</v>
      </c>
      <c r="C8155" s="7">
        <v>900</v>
      </c>
    </row>
    <row r="8156" spans="1:3" x14ac:dyDescent="0.3">
      <c r="A8156" s="1" t="str">
        <f>"916791265"</f>
        <v>916791265</v>
      </c>
      <c r="C8156" s="7">
        <v>920</v>
      </c>
    </row>
    <row r="8157" spans="1:3" x14ac:dyDescent="0.3">
      <c r="A8157" s="1" t="str">
        <f>"916800260"</f>
        <v>916800260</v>
      </c>
      <c r="C8157" s="7">
        <v>1090</v>
      </c>
    </row>
    <row r="8158" spans="1:3" x14ac:dyDescent="0.3">
      <c r="A8158" s="1" t="str">
        <f>"916802298"</f>
        <v>916802298</v>
      </c>
      <c r="C8158" s="7">
        <v>1210</v>
      </c>
    </row>
    <row r="8159" spans="1:3" x14ac:dyDescent="0.3">
      <c r="A8159" s="1" t="str">
        <f>"916805298"</f>
        <v>916805298</v>
      </c>
      <c r="C8159" s="7">
        <v>1140</v>
      </c>
    </row>
    <row r="8160" spans="1:3" x14ac:dyDescent="0.3">
      <c r="A8160" s="1" t="str">
        <f>"916901133"</f>
        <v>916901133</v>
      </c>
      <c r="C8160" s="7">
        <v>600</v>
      </c>
    </row>
    <row r="8161" spans="1:3" x14ac:dyDescent="0.3">
      <c r="A8161" s="1" t="str">
        <f>"916910292"</f>
        <v>916910292</v>
      </c>
      <c r="C8161" s="7">
        <v>575</v>
      </c>
    </row>
    <row r="8162" spans="1:3" x14ac:dyDescent="0.3">
      <c r="A8162" s="1" t="str">
        <f>"916919292"</f>
        <v>916919292</v>
      </c>
      <c r="C8162" s="7">
        <v>555</v>
      </c>
    </row>
    <row r="8163" spans="1:3" x14ac:dyDescent="0.3">
      <c r="A8163" s="1" t="str">
        <f>"916922292"</f>
        <v>916922292</v>
      </c>
      <c r="C8163" s="7">
        <v>510</v>
      </c>
    </row>
    <row r="8164" spans="1:3" x14ac:dyDescent="0.3">
      <c r="A8164" s="1" t="str">
        <f>"916924147"</f>
        <v>916924147</v>
      </c>
      <c r="C8164" s="7">
        <v>1615</v>
      </c>
    </row>
    <row r="8165" spans="1:3" x14ac:dyDescent="0.3">
      <c r="A8165" s="1" t="str">
        <f>"91692822110"</f>
        <v>91692822110</v>
      </c>
      <c r="C8165" s="7">
        <v>1760</v>
      </c>
    </row>
    <row r="8166" spans="1:3" x14ac:dyDescent="0.3">
      <c r="A8166" s="1" t="str">
        <f>"917403205"</f>
        <v>917403205</v>
      </c>
      <c r="C8166" s="7">
        <v>1040</v>
      </c>
    </row>
    <row r="8167" spans="1:3" x14ac:dyDescent="0.3">
      <c r="A8167" s="1" t="str">
        <f>"917406230"</f>
        <v>917406230</v>
      </c>
      <c r="C8167" s="7">
        <v>2080</v>
      </c>
    </row>
    <row r="8168" spans="1:3" x14ac:dyDescent="0.3">
      <c r="A8168" s="1" t="str">
        <f>"917413298"</f>
        <v>917413298</v>
      </c>
      <c r="C8168" s="7">
        <v>1080</v>
      </c>
    </row>
    <row r="8169" spans="1:3" x14ac:dyDescent="0.3">
      <c r="A8169" s="1" t="str">
        <f>"917414130"</f>
        <v>917414130</v>
      </c>
      <c r="C8169" s="7">
        <v>615</v>
      </c>
    </row>
    <row r="8170" spans="1:3" x14ac:dyDescent="0.3">
      <c r="A8170" s="1" t="str">
        <f>"917416130"</f>
        <v>917416130</v>
      </c>
      <c r="C8170" s="7">
        <v>525</v>
      </c>
    </row>
    <row r="8171" spans="1:3" x14ac:dyDescent="0.3">
      <c r="A8171" s="1" t="str">
        <f>"917424260"</f>
        <v>917424260</v>
      </c>
      <c r="C8171" s="7">
        <v>420</v>
      </c>
    </row>
    <row r="8172" spans="1:3" x14ac:dyDescent="0.3">
      <c r="A8172" s="1" t="str">
        <f>"917439298"</f>
        <v>917439298</v>
      </c>
      <c r="C8172" s="7">
        <v>1440</v>
      </c>
    </row>
    <row r="8173" spans="1:3" x14ac:dyDescent="0.3">
      <c r="A8173" s="1" t="str">
        <f>"917607225"</f>
        <v>917607225</v>
      </c>
      <c r="C8173" s="7">
        <v>1110</v>
      </c>
    </row>
    <row r="8174" spans="1:3" x14ac:dyDescent="0.3">
      <c r="A8174" s="1" t="str">
        <f>"917825298"</f>
        <v>917825298</v>
      </c>
      <c r="C8174" s="7">
        <v>895</v>
      </c>
    </row>
    <row r="8175" spans="1:3" x14ac:dyDescent="0.3">
      <c r="A8175" s="1" t="str">
        <f>"917929112"</f>
        <v>917929112</v>
      </c>
      <c r="C8175" s="7">
        <v>980</v>
      </c>
    </row>
    <row r="8176" spans="1:3" x14ac:dyDescent="0.3">
      <c r="A8176" s="1" t="str">
        <f>"917932195"</f>
        <v>917932195</v>
      </c>
      <c r="C8176" s="7">
        <v>350</v>
      </c>
    </row>
    <row r="8177" spans="1:3" x14ac:dyDescent="0.3">
      <c r="A8177" s="1" t="str">
        <f>"91793222110"</f>
        <v>91793222110</v>
      </c>
      <c r="C8177" s="7">
        <v>430</v>
      </c>
    </row>
    <row r="8178" spans="1:3" x14ac:dyDescent="0.3">
      <c r="A8178" s="1" t="str">
        <f>"91980132010"</f>
        <v>91980132010</v>
      </c>
      <c r="C8178" s="7">
        <v>1510</v>
      </c>
    </row>
    <row r="8179" spans="1:3" x14ac:dyDescent="0.3">
      <c r="A8179" s="1" t="str">
        <f>"92160230125"</f>
        <v>92160230125</v>
      </c>
      <c r="C8179" s="7">
        <v>2420</v>
      </c>
    </row>
    <row r="8180" spans="1:3" x14ac:dyDescent="0.3">
      <c r="A8180" s="1" t="str">
        <f>"92160330119"</f>
        <v>92160330119</v>
      </c>
      <c r="C8180" s="7">
        <v>3040</v>
      </c>
    </row>
    <row r="8181" spans="1:3" x14ac:dyDescent="0.3">
      <c r="A8181" s="1" t="str">
        <f>"92160440125"</f>
        <v>92160440125</v>
      </c>
      <c r="C8181" s="7">
        <v>2610</v>
      </c>
    </row>
    <row r="8182" spans="1:3" x14ac:dyDescent="0.3">
      <c r="A8182" s="1" t="str">
        <f>"92160530125"</f>
        <v>92160530125</v>
      </c>
      <c r="C8182" s="7">
        <v>2930</v>
      </c>
    </row>
    <row r="8183" spans="1:3" x14ac:dyDescent="0.3">
      <c r="A8183" s="1" t="str">
        <f>"92160630525"</f>
        <v>92160630525</v>
      </c>
      <c r="C8183" s="7">
        <v>3760</v>
      </c>
    </row>
    <row r="8184" spans="1:3" x14ac:dyDescent="0.3">
      <c r="A8184" s="1" t="str">
        <f>"92160850142"</f>
        <v>92160850142</v>
      </c>
      <c r="C8184" s="7">
        <v>14000</v>
      </c>
    </row>
    <row r="8185" spans="1:3" x14ac:dyDescent="0.3">
      <c r="A8185" s="1" t="str">
        <f>"92161534742"</f>
        <v>92161534742</v>
      </c>
      <c r="C8185" s="7">
        <v>12570</v>
      </c>
    </row>
    <row r="8186" spans="1:3" x14ac:dyDescent="0.3">
      <c r="A8186" s="1" t="str">
        <f>"92161930119"</f>
        <v>92161930119</v>
      </c>
      <c r="C8186" s="7">
        <v>3240</v>
      </c>
    </row>
    <row r="8187" spans="1:3" x14ac:dyDescent="0.3">
      <c r="A8187" s="1" t="str">
        <f>"92162834742"</f>
        <v>92162834742</v>
      </c>
      <c r="C8187" s="7">
        <v>6375</v>
      </c>
    </row>
    <row r="8188" spans="1:3" x14ac:dyDescent="0.3">
      <c r="A8188" s="1" t="str">
        <f>"92162834754"</f>
        <v>92162834754</v>
      </c>
      <c r="C8188" s="7">
        <v>5565</v>
      </c>
    </row>
    <row r="8189" spans="1:3" x14ac:dyDescent="0.3">
      <c r="A8189" s="1" t="str">
        <f>"92162934754"</f>
        <v>92162934754</v>
      </c>
      <c r="C8189" s="7">
        <v>4965</v>
      </c>
    </row>
    <row r="8190" spans="1:3" x14ac:dyDescent="0.3">
      <c r="A8190" s="1" t="str">
        <f>"92162944742"</f>
        <v>92162944742</v>
      </c>
      <c r="C8190" s="7">
        <v>6475</v>
      </c>
    </row>
    <row r="8191" spans="1:3" x14ac:dyDescent="0.3">
      <c r="A8191" s="1" t="str">
        <f>"92163234742"</f>
        <v>92163234742</v>
      </c>
      <c r="C8191" s="7">
        <v>13000</v>
      </c>
    </row>
    <row r="8192" spans="1:3" x14ac:dyDescent="0.3">
      <c r="A8192" s="1" t="str">
        <f>"92163334737"</f>
        <v>92163334737</v>
      </c>
      <c r="C8192" s="7">
        <v>10420</v>
      </c>
    </row>
    <row r="8193" spans="1:3" x14ac:dyDescent="0.3">
      <c r="A8193" s="1" t="str">
        <f>"92163434742"</f>
        <v>92163434742</v>
      </c>
      <c r="C8193" s="7">
        <v>11415</v>
      </c>
    </row>
    <row r="8194" spans="1:3" x14ac:dyDescent="0.3">
      <c r="A8194" s="1" t="str">
        <f>"92270014685"</f>
        <v>92270014685</v>
      </c>
      <c r="C8194" s="7">
        <v>10030</v>
      </c>
    </row>
    <row r="8195" spans="1:3" x14ac:dyDescent="0.3">
      <c r="A8195" s="1" t="str">
        <f>"92270114554"</f>
        <v>92270114554</v>
      </c>
      <c r="C8195" s="7">
        <v>11455</v>
      </c>
    </row>
    <row r="8196" spans="1:3" x14ac:dyDescent="0.3">
      <c r="A8196" s="1" t="str">
        <f>"92270114585"</f>
        <v>92270114585</v>
      </c>
      <c r="C8196" s="7">
        <v>10030</v>
      </c>
    </row>
    <row r="8197" spans="1:3" x14ac:dyDescent="0.3">
      <c r="A8197" s="1" t="str">
        <f>"92270214685"</f>
        <v>92270214685</v>
      </c>
      <c r="C8197" s="7">
        <v>10030</v>
      </c>
    </row>
    <row r="8198" spans="1:3" x14ac:dyDescent="0.3">
      <c r="A8198" s="1" t="str">
        <f>"92270414685"</f>
        <v>92270414685</v>
      </c>
      <c r="C8198" s="7">
        <v>16520</v>
      </c>
    </row>
    <row r="8199" spans="1:3" x14ac:dyDescent="0.3">
      <c r="A8199" s="1" t="str">
        <f>"92275114585"</f>
        <v>92275114585</v>
      </c>
      <c r="C8199" s="7">
        <v>18600</v>
      </c>
    </row>
    <row r="8200" spans="1:3" x14ac:dyDescent="0.3">
      <c r="A8200" s="1" t="str">
        <f>"92275414685"</f>
        <v>92275414685</v>
      </c>
      <c r="C8200" s="7">
        <v>14550</v>
      </c>
    </row>
    <row r="8201" spans="1:3" x14ac:dyDescent="0.3">
      <c r="A8201" s="1" t="str">
        <f>"92275514685"</f>
        <v>92275514685</v>
      </c>
      <c r="C8201" s="7">
        <v>9990</v>
      </c>
    </row>
    <row r="8202" spans="1:3" x14ac:dyDescent="0.3">
      <c r="A8202" s="1" t="str">
        <f>"92275610085"</f>
        <v>92275610085</v>
      </c>
      <c r="C8202" s="7">
        <v>9300</v>
      </c>
    </row>
    <row r="8203" spans="1:3" x14ac:dyDescent="0.3">
      <c r="A8203" s="1" t="str">
        <f>"92275714585"</f>
        <v>92275714585</v>
      </c>
      <c r="C8203" s="7">
        <v>12800</v>
      </c>
    </row>
    <row r="8204" spans="1:3" x14ac:dyDescent="0.3">
      <c r="A8204" s="1" t="str">
        <f>"92321334987"</f>
        <v>92321334987</v>
      </c>
      <c r="C8204" s="7">
        <v>2655</v>
      </c>
    </row>
    <row r="8205" spans="1:3" x14ac:dyDescent="0.3">
      <c r="A8205" s="1" t="str">
        <f>"92321334998"</f>
        <v>92321334998</v>
      </c>
      <c r="C8205" s="7">
        <v>2655</v>
      </c>
    </row>
    <row r="8206" spans="1:3" x14ac:dyDescent="0.3">
      <c r="A8206" s="1" t="str">
        <f>"92322242987"</f>
        <v>92322242987</v>
      </c>
      <c r="C8206" s="7">
        <v>2655</v>
      </c>
    </row>
    <row r="8207" spans="1:3" x14ac:dyDescent="0.3">
      <c r="A8207" s="1" t="str">
        <f>"92322334998"</f>
        <v>92322334998</v>
      </c>
      <c r="C8207" s="7">
        <v>2655</v>
      </c>
    </row>
    <row r="8208" spans="1:3" x14ac:dyDescent="0.3">
      <c r="A8208" s="1" t="str">
        <f>"92322434798"</f>
        <v>92322434798</v>
      </c>
      <c r="C8208" s="7">
        <v>2655</v>
      </c>
    </row>
    <row r="8209" spans="1:3" x14ac:dyDescent="0.3">
      <c r="A8209" s="1" t="str">
        <f>"92322434998"</f>
        <v>92322434998</v>
      </c>
      <c r="C8209" s="7">
        <v>2655</v>
      </c>
    </row>
    <row r="8210" spans="1:3" x14ac:dyDescent="0.3">
      <c r="A8210" s="1" t="str">
        <f>"92322534998"</f>
        <v>92322534998</v>
      </c>
      <c r="C8210" s="7">
        <v>2655</v>
      </c>
    </row>
    <row r="8211" spans="1:3" x14ac:dyDescent="0.3">
      <c r="A8211" s="1" t="str">
        <f>"92322634998"</f>
        <v>92322634998</v>
      </c>
      <c r="C8211" s="7">
        <v>2655</v>
      </c>
    </row>
    <row r="8212" spans="1:3" x14ac:dyDescent="0.3">
      <c r="A8212" s="1" t="str">
        <f>"92380534725"</f>
        <v>92380534725</v>
      </c>
      <c r="C8212" s="7">
        <v>1935</v>
      </c>
    </row>
    <row r="8213" spans="1:3" x14ac:dyDescent="0.3">
      <c r="A8213" s="1" t="str">
        <f>"92381334725"</f>
        <v>92381334725</v>
      </c>
      <c r="C8213" s="7">
        <v>1960</v>
      </c>
    </row>
    <row r="8214" spans="1:3" x14ac:dyDescent="0.3">
      <c r="A8214" s="1" t="str">
        <f>"92381530119"</f>
        <v>92381530119</v>
      </c>
      <c r="C8214" s="7">
        <v>3850</v>
      </c>
    </row>
    <row r="8215" spans="1:3" x14ac:dyDescent="0.3">
      <c r="A8215" s="1" t="str">
        <f>"92381534725"</f>
        <v>92381534725</v>
      </c>
      <c r="C8215" s="7">
        <v>2130</v>
      </c>
    </row>
    <row r="8216" spans="1:3" x14ac:dyDescent="0.3">
      <c r="A8216" s="1" t="str">
        <f>"92381610125"</f>
        <v>92381610125</v>
      </c>
      <c r="C8216" s="7">
        <v>2900</v>
      </c>
    </row>
    <row r="8217" spans="1:3" x14ac:dyDescent="0.3">
      <c r="A8217" s="1" t="str">
        <f>"92382434798"</f>
        <v>92382434798</v>
      </c>
      <c r="C8217" s="7">
        <v>1940</v>
      </c>
    </row>
    <row r="8218" spans="1:3" x14ac:dyDescent="0.3">
      <c r="A8218" s="1" t="str">
        <f>"92383734787"</f>
        <v>92383734787</v>
      </c>
      <c r="C8218" s="7">
        <v>2115</v>
      </c>
    </row>
    <row r="8219" spans="1:3" x14ac:dyDescent="0.3">
      <c r="A8219" s="1" t="str">
        <f>"92384734787"</f>
        <v>92384734787</v>
      </c>
      <c r="C8219" s="7">
        <v>2655</v>
      </c>
    </row>
    <row r="8220" spans="1:3" x14ac:dyDescent="0.3">
      <c r="A8220" s="1" t="str">
        <f>"92384834754"</f>
        <v>92384834754</v>
      </c>
      <c r="C8220" s="7">
        <v>6250</v>
      </c>
    </row>
    <row r="8221" spans="1:3" x14ac:dyDescent="0.3">
      <c r="A8221" s="1" t="str">
        <f>"92384834785"</f>
        <v>92384834785</v>
      </c>
      <c r="C8221" s="7">
        <v>6250</v>
      </c>
    </row>
    <row r="8222" spans="1:3" x14ac:dyDescent="0.3">
      <c r="A8222" s="1" t="str">
        <f>"92384910525"</f>
        <v>92384910525</v>
      </c>
      <c r="C8222" s="7">
        <v>5500</v>
      </c>
    </row>
    <row r="8223" spans="1:3" x14ac:dyDescent="0.3">
      <c r="A8223" s="1" t="str">
        <f>"92420022998"</f>
        <v>92420022998</v>
      </c>
      <c r="C8223" s="7">
        <v>1995</v>
      </c>
    </row>
    <row r="8224" spans="1:3" x14ac:dyDescent="0.3">
      <c r="A8224" s="1" t="str">
        <f>"92420122998"</f>
        <v>92420122998</v>
      </c>
      <c r="C8224" s="7">
        <v>1995</v>
      </c>
    </row>
    <row r="8225" spans="1:3" x14ac:dyDescent="0.3">
      <c r="A8225" s="1" t="str">
        <f>"92420222998"</f>
        <v>92420222998</v>
      </c>
      <c r="C8225" s="7">
        <v>1995</v>
      </c>
    </row>
    <row r="8226" spans="1:3" x14ac:dyDescent="0.3">
      <c r="A8226" s="1" t="str">
        <f>"92423134987"</f>
        <v>92423134987</v>
      </c>
      <c r="C8226" s="7">
        <v>1995</v>
      </c>
    </row>
    <row r="8227" spans="1:3" x14ac:dyDescent="0.3">
      <c r="A8227" s="1" t="str">
        <f>"92423234998"</f>
        <v>92423234998</v>
      </c>
      <c r="C8227" s="7">
        <v>1995</v>
      </c>
    </row>
    <row r="8228" spans="1:3" x14ac:dyDescent="0.3">
      <c r="A8228" s="1" t="str">
        <f>"92423834998"</f>
        <v>92423834998</v>
      </c>
      <c r="C8228" s="7">
        <v>1995</v>
      </c>
    </row>
    <row r="8229" spans="1:3" x14ac:dyDescent="0.3">
      <c r="A8229" s="1" t="str">
        <f>"92424034998"</f>
        <v>92424034998</v>
      </c>
      <c r="C8229" s="7">
        <v>1995</v>
      </c>
    </row>
    <row r="8230" spans="1:3" x14ac:dyDescent="0.3">
      <c r="A8230" s="1" t="str">
        <f>"92424122987"</f>
        <v>92424122987</v>
      </c>
      <c r="C8230" s="7">
        <v>1995</v>
      </c>
    </row>
    <row r="8231" spans="1:3" x14ac:dyDescent="0.3">
      <c r="A8231" s="1" t="str">
        <f>"92425234998"</f>
        <v>92425234998</v>
      </c>
      <c r="C8231" s="7">
        <v>1995</v>
      </c>
    </row>
    <row r="8232" spans="1:3" x14ac:dyDescent="0.3">
      <c r="A8232" s="1" t="str">
        <f>"92425334998"</f>
        <v>92425334998</v>
      </c>
      <c r="C8232" s="7">
        <v>2570</v>
      </c>
    </row>
    <row r="8233" spans="1:3" x14ac:dyDescent="0.3">
      <c r="A8233" s="1" t="str">
        <f>"92426534998"</f>
        <v>92426534998</v>
      </c>
      <c r="C8233" s="7">
        <v>2570</v>
      </c>
    </row>
    <row r="8234" spans="1:3" x14ac:dyDescent="0.3">
      <c r="A8234" s="1" t="str">
        <f>"92426634998"</f>
        <v>92426634998</v>
      </c>
      <c r="C8234" s="7">
        <v>2300</v>
      </c>
    </row>
    <row r="8235" spans="1:3" x14ac:dyDescent="0.3">
      <c r="A8235" s="1" t="str">
        <f>"92515045125"</f>
        <v>92515045125</v>
      </c>
      <c r="C8235" s="7">
        <v>4495</v>
      </c>
    </row>
    <row r="8236" spans="1:3" x14ac:dyDescent="0.3">
      <c r="A8236" s="1" t="str">
        <f>"92540330125"</f>
        <v>92540330125</v>
      </c>
      <c r="C8236" s="7">
        <v>2405</v>
      </c>
    </row>
    <row r="8237" spans="1:3" x14ac:dyDescent="0.3">
      <c r="A8237" s="1" t="str">
        <f>"92540834725"</f>
        <v>92540834725</v>
      </c>
      <c r="C8237" s="7">
        <v>1995</v>
      </c>
    </row>
    <row r="8238" spans="1:3" x14ac:dyDescent="0.3">
      <c r="A8238" s="1" t="str">
        <f>"92541008187"</f>
        <v>92541008187</v>
      </c>
      <c r="C8238" s="7">
        <v>2655</v>
      </c>
    </row>
    <row r="8239" spans="1:3" x14ac:dyDescent="0.3">
      <c r="A8239" s="1" t="str">
        <f>"92541060625"</f>
        <v>92541060625</v>
      </c>
      <c r="C8239" s="7">
        <v>2655</v>
      </c>
    </row>
    <row r="8240" spans="1:3" x14ac:dyDescent="0.3">
      <c r="A8240" s="1" t="str">
        <f>"92570434798"</f>
        <v>92570434798</v>
      </c>
      <c r="C8240" s="7">
        <v>2655</v>
      </c>
    </row>
    <row r="8241" spans="1:3" x14ac:dyDescent="0.3">
      <c r="A8241" s="1" t="str">
        <f>"92570530125"</f>
        <v>92570530125</v>
      </c>
      <c r="C8241" s="7">
        <v>2665</v>
      </c>
    </row>
    <row r="8242" spans="1:3" x14ac:dyDescent="0.3">
      <c r="A8242" s="1" t="str">
        <f>"92570610821"</f>
        <v>92570610821</v>
      </c>
      <c r="C8242" s="7">
        <v>5180</v>
      </c>
    </row>
    <row r="8243" spans="1:3" x14ac:dyDescent="0.3">
      <c r="A8243" s="1" t="str">
        <f>"92600530125"</f>
        <v>92600530125</v>
      </c>
      <c r="C8243" s="7">
        <v>4770</v>
      </c>
    </row>
    <row r="8244" spans="1:3" x14ac:dyDescent="0.3">
      <c r="A8244" s="1" t="str">
        <f>"92660006579"</f>
        <v>92660006579</v>
      </c>
      <c r="C8244" s="7">
        <v>7500</v>
      </c>
    </row>
    <row r="8245" spans="1:3" x14ac:dyDescent="0.3">
      <c r="A8245" s="1" t="str">
        <f>"92667734979"</f>
        <v>92667734979</v>
      </c>
      <c r="C8245" s="7">
        <v>3675</v>
      </c>
    </row>
    <row r="8246" spans="1:3" x14ac:dyDescent="0.3">
      <c r="A8246" s="1" t="str">
        <f>"92700322798"</f>
        <v>92700322798</v>
      </c>
      <c r="C8246" s="7">
        <v>2310</v>
      </c>
    </row>
    <row r="8247" spans="1:3" x14ac:dyDescent="0.3">
      <c r="A8247" s="1" t="str">
        <f>"92760034798"</f>
        <v>92760034798</v>
      </c>
      <c r="C8247" s="7">
        <v>6550</v>
      </c>
    </row>
    <row r="8248" spans="1:3" x14ac:dyDescent="0.3">
      <c r="A8248" s="1" t="str">
        <f>"92760134798"</f>
        <v>92760134798</v>
      </c>
      <c r="C8248" s="7">
        <v>6550</v>
      </c>
    </row>
    <row r="8249" spans="1:3" x14ac:dyDescent="0.3">
      <c r="A8249" s="1" t="str">
        <f>"92760234785"</f>
        <v>92760234785</v>
      </c>
      <c r="C8249" s="7">
        <v>10030</v>
      </c>
    </row>
    <row r="8250" spans="1:3" x14ac:dyDescent="0.3">
      <c r="A8250" s="1" t="str">
        <f>"92760534785"</f>
        <v>92760534785</v>
      </c>
      <c r="C8250" s="7">
        <v>10030</v>
      </c>
    </row>
    <row r="8251" spans="1:3" x14ac:dyDescent="0.3">
      <c r="A8251" s="1" t="str">
        <f>"92760753322"</f>
        <v>92760753322</v>
      </c>
      <c r="C8251" s="7">
        <v>15505</v>
      </c>
    </row>
    <row r="8252" spans="1:3" x14ac:dyDescent="0.3">
      <c r="A8252" s="1" t="str">
        <f>"92761211585"</f>
        <v>92761211585</v>
      </c>
      <c r="C8252" s="7">
        <v>10850</v>
      </c>
    </row>
    <row r="8253" spans="1:3" x14ac:dyDescent="0.3">
      <c r="A8253" s="1" t="str">
        <f>"92761211698"</f>
        <v>92761211698</v>
      </c>
      <c r="C8253" s="7">
        <v>10850</v>
      </c>
    </row>
    <row r="8254" spans="1:3" x14ac:dyDescent="0.3">
      <c r="A8254" s="1" t="str">
        <f>"92761314685"</f>
        <v>92761314685</v>
      </c>
      <c r="C8254" s="7">
        <v>10850</v>
      </c>
    </row>
    <row r="8255" spans="1:3" x14ac:dyDescent="0.3">
      <c r="A8255" s="1" t="str">
        <f>"92761411685"</f>
        <v>92761411685</v>
      </c>
      <c r="C8255" s="7">
        <v>10850</v>
      </c>
    </row>
    <row r="8256" spans="1:3" x14ac:dyDescent="0.3">
      <c r="A8256" s="1" t="str">
        <f>"92761511685"</f>
        <v>92761511685</v>
      </c>
      <c r="C8256" s="7">
        <v>14350</v>
      </c>
    </row>
    <row r="8257" spans="1:3" x14ac:dyDescent="0.3">
      <c r="A8257" s="1" t="str">
        <f>"92761611685"</f>
        <v>92761611685</v>
      </c>
      <c r="C8257" s="7">
        <v>7550</v>
      </c>
    </row>
    <row r="8258" spans="1:3" x14ac:dyDescent="0.3">
      <c r="A8258" s="1" t="str">
        <f>"92761811685"</f>
        <v>92761811685</v>
      </c>
      <c r="C8258" s="7">
        <v>5540</v>
      </c>
    </row>
    <row r="8259" spans="1:3" x14ac:dyDescent="0.3">
      <c r="A8259" s="1" t="str">
        <f>"92761914685"</f>
        <v>92761914685</v>
      </c>
      <c r="C8259" s="7">
        <v>14500</v>
      </c>
    </row>
    <row r="8260" spans="1:3" x14ac:dyDescent="0.3">
      <c r="A8260" s="1" t="str">
        <f>"92772034798"</f>
        <v>92772034798</v>
      </c>
      <c r="C8260" s="7">
        <v>3010</v>
      </c>
    </row>
    <row r="8261" spans="1:3" x14ac:dyDescent="0.3">
      <c r="A8261" s="1" t="str">
        <f>"92772154787"</f>
        <v>92772154787</v>
      </c>
      <c r="C8261" s="7">
        <v>2740</v>
      </c>
    </row>
    <row r="8262" spans="1:3" x14ac:dyDescent="0.3">
      <c r="A8262" s="1" t="str">
        <f>"92772154798"</f>
        <v>92772154798</v>
      </c>
      <c r="C8262" s="7">
        <v>2740</v>
      </c>
    </row>
    <row r="8263" spans="1:3" x14ac:dyDescent="0.3">
      <c r="A8263" s="1" t="str">
        <f>"92772330798"</f>
        <v>92772330798</v>
      </c>
      <c r="C8263" s="7">
        <v>6050</v>
      </c>
    </row>
    <row r="8264" spans="1:3" x14ac:dyDescent="0.3">
      <c r="A8264" s="1" t="str">
        <f>"92772534754"</f>
        <v>92772534754</v>
      </c>
      <c r="C8264" s="7">
        <v>5240</v>
      </c>
    </row>
    <row r="8265" spans="1:3" x14ac:dyDescent="0.3">
      <c r="A8265" s="1" t="str">
        <f>"92772534798"</f>
        <v>92772534798</v>
      </c>
      <c r="C8265" s="7">
        <v>5240</v>
      </c>
    </row>
    <row r="8266" spans="1:3" x14ac:dyDescent="0.3">
      <c r="A8266" s="1" t="str">
        <f>"92772754787"</f>
        <v>92772754787</v>
      </c>
      <c r="C8266" s="7">
        <v>5850</v>
      </c>
    </row>
    <row r="8267" spans="1:3" x14ac:dyDescent="0.3">
      <c r="A8267" s="1" t="str">
        <f>"92772960125"</f>
        <v>92772960125</v>
      </c>
      <c r="C8267" s="7">
        <v>6455</v>
      </c>
    </row>
    <row r="8268" spans="1:3" x14ac:dyDescent="0.3">
      <c r="A8268" s="1" t="str">
        <f>"92773034798"</f>
        <v>92773034798</v>
      </c>
      <c r="C8268" s="7">
        <v>2765</v>
      </c>
    </row>
    <row r="8269" spans="1:3" x14ac:dyDescent="0.3">
      <c r="A8269" s="1" t="str">
        <f>"92773160198"</f>
        <v>92773160198</v>
      </c>
      <c r="C8269" s="7">
        <v>5750</v>
      </c>
    </row>
    <row r="8270" spans="1:3" x14ac:dyDescent="0.3">
      <c r="A8270" s="1" t="str">
        <f>"92773260125"</f>
        <v>92773260125</v>
      </c>
      <c r="C8270" s="7">
        <v>7820</v>
      </c>
    </row>
    <row r="8271" spans="1:3" x14ac:dyDescent="0.3">
      <c r="A8271" s="1" t="str">
        <f>"92773334798"</f>
        <v>92773334798</v>
      </c>
      <c r="C8271" s="7">
        <v>3950</v>
      </c>
    </row>
    <row r="8272" spans="1:3" x14ac:dyDescent="0.3">
      <c r="A8272" s="1" t="str">
        <f>"92773434721"</f>
        <v>92773434721</v>
      </c>
      <c r="C8272" s="7">
        <v>8955</v>
      </c>
    </row>
    <row r="8273" spans="1:3" x14ac:dyDescent="0.3">
      <c r="A8273" s="1" t="str">
        <f>"92773654725"</f>
        <v>92773654725</v>
      </c>
      <c r="C8273" s="7">
        <v>4105</v>
      </c>
    </row>
    <row r="8274" spans="1:3" x14ac:dyDescent="0.3">
      <c r="A8274" s="1" t="str">
        <f>"92773740125"</f>
        <v>92773740125</v>
      </c>
      <c r="C8274" s="7">
        <v>5265</v>
      </c>
    </row>
    <row r="8275" spans="1:3" x14ac:dyDescent="0.3">
      <c r="A8275" s="1" t="str">
        <f>"92773830119"</f>
        <v>92773830119</v>
      </c>
      <c r="C8275" s="7">
        <v>2540</v>
      </c>
    </row>
    <row r="8276" spans="1:3" x14ac:dyDescent="0.3">
      <c r="A8276" s="1" t="str">
        <f>"92774034721"</f>
        <v>92774034721</v>
      </c>
      <c r="C8276" s="7">
        <v>6625</v>
      </c>
    </row>
    <row r="8277" spans="1:3" x14ac:dyDescent="0.3">
      <c r="A8277" s="1" t="str">
        <f>"92774154787"</f>
        <v>92774154787</v>
      </c>
      <c r="C8277" s="7">
        <v>4620</v>
      </c>
    </row>
    <row r="8278" spans="1:3" x14ac:dyDescent="0.3">
      <c r="A8278" s="1" t="str">
        <f>"92774207485"</f>
        <v>92774207485</v>
      </c>
      <c r="C8278" s="7">
        <v>7000</v>
      </c>
    </row>
    <row r="8279" spans="1:3" x14ac:dyDescent="0.3">
      <c r="A8279" s="1" t="str">
        <f>"92774630125"</f>
        <v>92774630125</v>
      </c>
      <c r="C8279" s="7">
        <v>3720</v>
      </c>
    </row>
    <row r="8280" spans="1:3" x14ac:dyDescent="0.3">
      <c r="A8280" s="1" t="str">
        <f>"92774710487"</f>
        <v>92774710487</v>
      </c>
      <c r="C8280" s="7">
        <v>4585</v>
      </c>
    </row>
    <row r="8281" spans="1:3" x14ac:dyDescent="0.3">
      <c r="A8281" s="1" t="str">
        <f>"92774810698"</f>
        <v>92774810698</v>
      </c>
      <c r="C8281" s="7">
        <v>4200</v>
      </c>
    </row>
    <row r="8282" spans="1:3" x14ac:dyDescent="0.3">
      <c r="A8282" s="1" t="str">
        <f>"92775034798"</f>
        <v>92775034798</v>
      </c>
      <c r="C8282" s="7">
        <v>7000</v>
      </c>
    </row>
    <row r="8283" spans="1:3" x14ac:dyDescent="0.3">
      <c r="A8283" s="1" t="str">
        <f>"92775110698"</f>
        <v>92775110698</v>
      </c>
      <c r="C8283" s="7">
        <v>3050</v>
      </c>
    </row>
    <row r="8284" spans="1:3" x14ac:dyDescent="0.3">
      <c r="A8284" s="1" t="str">
        <f>"92776150625"</f>
        <v>92776150625</v>
      </c>
      <c r="C8284" s="7">
        <v>7225</v>
      </c>
    </row>
    <row r="8285" spans="1:3" x14ac:dyDescent="0.3">
      <c r="A8285" s="1" t="str">
        <f>"92776240698"</f>
        <v>92776240698</v>
      </c>
      <c r="C8285" s="7">
        <v>2795</v>
      </c>
    </row>
    <row r="8286" spans="1:3" x14ac:dyDescent="0.3">
      <c r="A8286" s="1" t="str">
        <f>"92776350625"</f>
        <v>92776350625</v>
      </c>
      <c r="C8286" s="7">
        <v>5850</v>
      </c>
    </row>
    <row r="8287" spans="1:3" x14ac:dyDescent="0.3">
      <c r="A8287" s="1" t="str">
        <f>"92776610098"</f>
        <v>92776610098</v>
      </c>
      <c r="C8287" s="7">
        <v>6050</v>
      </c>
    </row>
    <row r="8288" spans="1:3" x14ac:dyDescent="0.3">
      <c r="A8288" s="1" t="str">
        <f>"92776834798"</f>
        <v>92776834798</v>
      </c>
      <c r="C8288" s="7">
        <v>22050</v>
      </c>
    </row>
    <row r="8289" spans="1:3" x14ac:dyDescent="0.3">
      <c r="A8289" s="1" t="str">
        <f>"92776905687"</f>
        <v>92776905687</v>
      </c>
      <c r="C8289" s="7">
        <v>3550</v>
      </c>
    </row>
    <row r="8290" spans="1:3" x14ac:dyDescent="0.3">
      <c r="A8290" s="1" t="str">
        <f>"92777010487"</f>
        <v>92777010487</v>
      </c>
      <c r="C8290" s="7">
        <v>2745</v>
      </c>
    </row>
    <row r="8291" spans="1:3" x14ac:dyDescent="0.3">
      <c r="A8291" s="1" t="str">
        <f>"92777834785"</f>
        <v>92777834785</v>
      </c>
      <c r="C8291" s="7">
        <v>6350</v>
      </c>
    </row>
    <row r="8292" spans="1:3" x14ac:dyDescent="0.3">
      <c r="A8292" s="1" t="str">
        <f>"92777911525"</f>
        <v>92777911525</v>
      </c>
      <c r="C8292" s="7">
        <v>5540</v>
      </c>
    </row>
    <row r="8293" spans="1:3" x14ac:dyDescent="0.3">
      <c r="A8293" s="1" t="str">
        <f>"92780005054"</f>
        <v>92780005054</v>
      </c>
      <c r="C8293" s="7">
        <v>1720</v>
      </c>
    </row>
    <row r="8294" spans="1:3" x14ac:dyDescent="0.3">
      <c r="A8294" s="1" t="str">
        <f>"92780106379"</f>
        <v>92780106379</v>
      </c>
      <c r="C8294" s="7">
        <v>1940</v>
      </c>
    </row>
    <row r="8295" spans="1:3" x14ac:dyDescent="0.3">
      <c r="A8295" s="1" t="str">
        <f>"92800634798"</f>
        <v>92800634798</v>
      </c>
      <c r="C8295" s="7">
        <v>3200</v>
      </c>
    </row>
    <row r="8296" spans="1:3" x14ac:dyDescent="0.3">
      <c r="A8296" s="1" t="str">
        <f>"92800834798"</f>
        <v>92800834798</v>
      </c>
      <c r="C8296" s="7">
        <v>6040</v>
      </c>
    </row>
    <row r="8297" spans="1:3" x14ac:dyDescent="0.3">
      <c r="A8297" s="1" t="str">
        <f>"92800934787"</f>
        <v>92800934787</v>
      </c>
      <c r="C8297" s="7">
        <v>3540</v>
      </c>
    </row>
    <row r="8298" spans="1:3" x14ac:dyDescent="0.3">
      <c r="A8298" s="1" t="str">
        <f>"92800934798"</f>
        <v>92800934798</v>
      </c>
      <c r="C8298" s="7">
        <v>3540</v>
      </c>
    </row>
    <row r="8299" spans="1:3" x14ac:dyDescent="0.3">
      <c r="A8299" s="1" t="str">
        <f>"92801034787"</f>
        <v>92801034787</v>
      </c>
      <c r="C8299" s="7">
        <v>4405</v>
      </c>
    </row>
    <row r="8300" spans="1:3" x14ac:dyDescent="0.3">
      <c r="A8300" s="1" t="str">
        <f>"92801034798"</f>
        <v>92801034798</v>
      </c>
      <c r="C8300" s="7">
        <v>4405</v>
      </c>
    </row>
    <row r="8301" spans="1:3" x14ac:dyDescent="0.3">
      <c r="A8301" s="1" t="str">
        <f>"92801110698"</f>
        <v>92801110698</v>
      </c>
      <c r="C8301" s="7">
        <v>2000</v>
      </c>
    </row>
    <row r="8302" spans="1:3" x14ac:dyDescent="0.3">
      <c r="A8302" s="1" t="str">
        <f>"92801234798"</f>
        <v>92801234798</v>
      </c>
      <c r="C8302" s="7">
        <v>3500</v>
      </c>
    </row>
    <row r="8303" spans="1:3" x14ac:dyDescent="0.3">
      <c r="A8303" s="1" t="str">
        <f>"92801834944"</f>
        <v>92801834944</v>
      </c>
      <c r="C8303" s="7">
        <v>2655</v>
      </c>
    </row>
    <row r="8304" spans="1:3" x14ac:dyDescent="0.3">
      <c r="A8304" s="1" t="str">
        <f>"92802034943"</f>
        <v>92802034943</v>
      </c>
      <c r="C8304" s="7">
        <v>2520</v>
      </c>
    </row>
    <row r="8305" spans="1:3" x14ac:dyDescent="0.3">
      <c r="A8305" s="1" t="str">
        <f>"92802134998"</f>
        <v>92802134998</v>
      </c>
      <c r="C8305" s="7">
        <v>1720</v>
      </c>
    </row>
    <row r="8306" spans="1:3" x14ac:dyDescent="0.3">
      <c r="A8306" s="1" t="str">
        <f>"92802230998"</f>
        <v>92802230998</v>
      </c>
      <c r="C8306" s="7">
        <v>1720</v>
      </c>
    </row>
    <row r="8307" spans="1:3" x14ac:dyDescent="0.3">
      <c r="A8307" s="1" t="str">
        <f>"92802334798"</f>
        <v>92802334798</v>
      </c>
      <c r="C8307" s="7">
        <v>1785</v>
      </c>
    </row>
    <row r="8308" spans="1:3" x14ac:dyDescent="0.3">
      <c r="A8308" s="1" t="str">
        <f>"92802454798"</f>
        <v>92802454798</v>
      </c>
      <c r="C8308" s="7">
        <v>2540</v>
      </c>
    </row>
    <row r="8309" spans="1:3" x14ac:dyDescent="0.3">
      <c r="A8309" s="1" t="str">
        <f>"92815161125"</f>
        <v>92815161125</v>
      </c>
      <c r="C8309" s="7">
        <v>4050</v>
      </c>
    </row>
    <row r="8310" spans="1:3" x14ac:dyDescent="0.3">
      <c r="A8310" s="1" t="str">
        <f>"92815234787"</f>
        <v>92815234787</v>
      </c>
      <c r="C8310" s="7">
        <v>3200</v>
      </c>
    </row>
    <row r="8311" spans="1:3" x14ac:dyDescent="0.3">
      <c r="A8311" s="1" t="str">
        <f>"92815334798"</f>
        <v>92815334798</v>
      </c>
      <c r="C8311" s="7">
        <v>3590</v>
      </c>
    </row>
    <row r="8312" spans="1:3" x14ac:dyDescent="0.3">
      <c r="A8312" s="1" t="str">
        <f>"92815434798"</f>
        <v>92815434798</v>
      </c>
      <c r="C8312" s="7">
        <v>2450</v>
      </c>
    </row>
    <row r="8313" spans="1:3" x14ac:dyDescent="0.3">
      <c r="A8313" s="1" t="str">
        <f>"92830134722"</f>
        <v>92830134722</v>
      </c>
      <c r="C8313" s="7">
        <v>5540</v>
      </c>
    </row>
    <row r="8314" spans="1:3" x14ac:dyDescent="0.3">
      <c r="A8314" s="1" t="str">
        <f>"92830234779"</f>
        <v>92830234779</v>
      </c>
      <c r="C8314" s="7">
        <v>1840</v>
      </c>
    </row>
    <row r="8315" spans="1:3" x14ac:dyDescent="0.3">
      <c r="A8315" s="1" t="str">
        <f>"92881224787"</f>
        <v>92881224787</v>
      </c>
      <c r="C8315" s="7">
        <v>3300</v>
      </c>
    </row>
    <row r="8316" spans="1:3" x14ac:dyDescent="0.3">
      <c r="A8316" s="1" t="str">
        <f>"93146816047"</f>
        <v>93146816047</v>
      </c>
      <c r="C8316" s="7">
        <v>42440</v>
      </c>
    </row>
    <row r="8317" spans="1:3" x14ac:dyDescent="0.3">
      <c r="A8317" s="1" t="str">
        <f>"94012022760"</f>
        <v>94012022760</v>
      </c>
      <c r="C8317" s="7">
        <v>2540</v>
      </c>
    </row>
    <row r="8318" spans="1:3" x14ac:dyDescent="0.3">
      <c r="A8318" s="1" t="str">
        <f>"94041522737"</f>
        <v>94041522737</v>
      </c>
      <c r="C8318" s="7">
        <v>1600</v>
      </c>
    </row>
    <row r="8319" spans="1:3" x14ac:dyDescent="0.3">
      <c r="A8319" s="1" t="str">
        <f>"94041522742"</f>
        <v>94041522742</v>
      </c>
      <c r="C8319" s="7">
        <v>1600</v>
      </c>
    </row>
    <row r="8320" spans="1:3" x14ac:dyDescent="0.3">
      <c r="A8320" s="1" t="str">
        <f>"94044122742"</f>
        <v>94044122742</v>
      </c>
      <c r="C8320" s="7">
        <v>1905</v>
      </c>
    </row>
    <row r="8321" spans="1:3" x14ac:dyDescent="0.3">
      <c r="A8321" s="1" t="str">
        <f>"94044122747"</f>
        <v>94044122747</v>
      </c>
      <c r="C8321" s="7">
        <v>1905</v>
      </c>
    </row>
    <row r="8322" spans="1:3" x14ac:dyDescent="0.3">
      <c r="A8322" s="1" t="str">
        <f>"94044922742"</f>
        <v>94044922742</v>
      </c>
      <c r="C8322" s="7">
        <v>1990</v>
      </c>
    </row>
    <row r="8323" spans="1:3" x14ac:dyDescent="0.3">
      <c r="A8323" s="1" t="str">
        <f>"94045114787"</f>
        <v>94045114787</v>
      </c>
      <c r="C8323" s="7">
        <v>1700</v>
      </c>
    </row>
    <row r="8324" spans="1:3" x14ac:dyDescent="0.3">
      <c r="A8324" s="1" t="str">
        <f>"94045234787"</f>
        <v>94045234787</v>
      </c>
      <c r="C8324" s="7">
        <v>1140</v>
      </c>
    </row>
    <row r="8325" spans="1:3" x14ac:dyDescent="0.3">
      <c r="A8325" s="1" t="str">
        <f>"94122722737"</f>
        <v>94122722737</v>
      </c>
      <c r="C8325" s="7">
        <v>3015</v>
      </c>
    </row>
    <row r="8326" spans="1:3" x14ac:dyDescent="0.3">
      <c r="A8326" s="1" t="str">
        <f>"94123722747"</f>
        <v>94123722747</v>
      </c>
      <c r="C8326" s="7">
        <v>2090</v>
      </c>
    </row>
    <row r="8327" spans="1:3" x14ac:dyDescent="0.3">
      <c r="A8327" s="1" t="str">
        <f>"94123722787"</f>
        <v>94123722787</v>
      </c>
      <c r="C8327" s="7">
        <v>1640</v>
      </c>
    </row>
    <row r="8328" spans="1:3" x14ac:dyDescent="0.3">
      <c r="A8328" s="1" t="str">
        <f>"94124334742"</f>
        <v>94124334742</v>
      </c>
      <c r="C8328" s="7">
        <v>4290</v>
      </c>
    </row>
    <row r="8329" spans="1:3" x14ac:dyDescent="0.3">
      <c r="A8329" s="1" t="str">
        <f>"94125322749"</f>
        <v>94125322749</v>
      </c>
      <c r="C8329" s="7">
        <v>1900</v>
      </c>
    </row>
    <row r="8330" spans="1:3" x14ac:dyDescent="0.3">
      <c r="A8330" s="1" t="str">
        <f>"94127422787"</f>
        <v>94127422787</v>
      </c>
      <c r="C8330" s="7">
        <v>3700</v>
      </c>
    </row>
    <row r="8331" spans="1:3" x14ac:dyDescent="0.3">
      <c r="A8331" s="1" t="str">
        <f>"94127422798"</f>
        <v>94127422798</v>
      </c>
      <c r="C8331" s="7">
        <v>3700</v>
      </c>
    </row>
    <row r="8332" spans="1:3" x14ac:dyDescent="0.3">
      <c r="A8332" s="1" t="str">
        <f>"94127522749"</f>
        <v>94127522749</v>
      </c>
      <c r="C8332" s="7">
        <v>3710</v>
      </c>
    </row>
    <row r="8333" spans="1:3" x14ac:dyDescent="0.3">
      <c r="A8333" s="1" t="str">
        <f>"94128222787"</f>
        <v>94128222787</v>
      </c>
      <c r="C8333" s="7">
        <v>2600</v>
      </c>
    </row>
    <row r="8334" spans="1:3" x14ac:dyDescent="0.3">
      <c r="A8334" s="1" t="str">
        <f>"94128522949"</f>
        <v>94128522949</v>
      </c>
      <c r="C8334" s="7">
        <v>2480</v>
      </c>
    </row>
    <row r="8335" spans="1:3" x14ac:dyDescent="0.3">
      <c r="A8335" s="1" t="str">
        <f>"94128922787"</f>
        <v>94128922787</v>
      </c>
      <c r="C8335" s="7">
        <v>2400</v>
      </c>
    </row>
    <row r="8336" spans="1:3" x14ac:dyDescent="0.3">
      <c r="A8336" s="1" t="str">
        <f>"94129122787"</f>
        <v>94129122787</v>
      </c>
      <c r="C8336" s="7">
        <v>2400</v>
      </c>
    </row>
    <row r="8337" spans="1:3" x14ac:dyDescent="0.3">
      <c r="A8337" s="1" t="str">
        <f>"94130722747"</f>
        <v>94130722747</v>
      </c>
      <c r="C8337" s="7">
        <v>2300</v>
      </c>
    </row>
    <row r="8338" spans="1:3" x14ac:dyDescent="0.3">
      <c r="A8338" s="1" t="str">
        <f>"94131122742"</f>
        <v>94131122742</v>
      </c>
      <c r="C8338" s="7">
        <v>3740</v>
      </c>
    </row>
    <row r="8339" spans="1:3" x14ac:dyDescent="0.3">
      <c r="A8339" s="1" t="str">
        <f>"94154714749"</f>
        <v>94154714749</v>
      </c>
      <c r="C8339" s="7">
        <v>2250</v>
      </c>
    </row>
    <row r="8340" spans="1:3" x14ac:dyDescent="0.3">
      <c r="A8340" s="1" t="str">
        <f>"94220914749"</f>
        <v>94220914749</v>
      </c>
      <c r="C8340" s="7">
        <v>2375</v>
      </c>
    </row>
    <row r="8341" spans="1:3" x14ac:dyDescent="0.3">
      <c r="A8341" s="1" t="str">
        <f>"94260222742"</f>
        <v>94260222742</v>
      </c>
      <c r="C8341" s="7">
        <v>4000</v>
      </c>
    </row>
    <row r="8342" spans="1:3" x14ac:dyDescent="0.3">
      <c r="A8342" s="1" t="str">
        <f>"94263522742"</f>
        <v>94263522742</v>
      </c>
      <c r="C8342" s="7">
        <v>3940</v>
      </c>
    </row>
    <row r="8343" spans="1:3" x14ac:dyDescent="0.3">
      <c r="A8343" s="1" t="str">
        <f>"94274201830"</f>
        <v>94274201830</v>
      </c>
      <c r="C8343" s="7">
        <v>2600</v>
      </c>
    </row>
    <row r="8344" spans="1:3" x14ac:dyDescent="0.3">
      <c r="A8344" s="1" t="str">
        <f>"94274201847"</f>
        <v>94274201847</v>
      </c>
      <c r="C8344" s="7">
        <v>2600</v>
      </c>
    </row>
    <row r="8345" spans="1:3" x14ac:dyDescent="0.3">
      <c r="A8345" s="1" t="str">
        <f>"94274422730"</f>
        <v>94274422730</v>
      </c>
      <c r="C8345" s="7">
        <v>3350</v>
      </c>
    </row>
    <row r="8346" spans="1:3" x14ac:dyDescent="0.3">
      <c r="A8346" s="1" t="str">
        <f>"94294514787"</f>
        <v>94294514787</v>
      </c>
      <c r="C8346" s="7">
        <v>990</v>
      </c>
    </row>
    <row r="8347" spans="1:3" x14ac:dyDescent="0.3">
      <c r="A8347" s="1" t="str">
        <f>"94294514798"</f>
        <v>94294514798</v>
      </c>
      <c r="C8347" s="7">
        <v>990</v>
      </c>
    </row>
    <row r="8348" spans="1:3" x14ac:dyDescent="0.3">
      <c r="A8348" s="1" t="str">
        <f>"94295114760"</f>
        <v>94295114760</v>
      </c>
      <c r="C8348" s="7">
        <v>2400</v>
      </c>
    </row>
    <row r="8349" spans="1:3" x14ac:dyDescent="0.3">
      <c r="A8349" s="1" t="str">
        <f>"94295502647"</f>
        <v>94295502647</v>
      </c>
      <c r="C8349" s="7">
        <v>1950</v>
      </c>
    </row>
    <row r="8350" spans="1:3" x14ac:dyDescent="0.3">
      <c r="A8350" s="1" t="str">
        <f>"94295502660"</f>
        <v>94295502660</v>
      </c>
      <c r="C8350" s="7">
        <v>1850</v>
      </c>
    </row>
    <row r="8351" spans="1:3" x14ac:dyDescent="0.3">
      <c r="A8351" s="1" t="str">
        <f>"94296401437"</f>
        <v>94296401437</v>
      </c>
      <c r="C8351" s="7">
        <v>3885</v>
      </c>
    </row>
    <row r="8352" spans="1:3" x14ac:dyDescent="0.3">
      <c r="A8352" s="1" t="str">
        <f>"94297422760"</f>
        <v>94297422760</v>
      </c>
      <c r="C8352" s="7">
        <v>2015</v>
      </c>
    </row>
    <row r="8353" spans="1:3" x14ac:dyDescent="0.3">
      <c r="A8353" s="1" t="str">
        <f>"94297522712"</f>
        <v>94297522712</v>
      </c>
      <c r="C8353" s="7">
        <v>1800</v>
      </c>
    </row>
    <row r="8354" spans="1:3" x14ac:dyDescent="0.3">
      <c r="A8354" s="1" t="str">
        <f>"94297522747"</f>
        <v>94297522747</v>
      </c>
      <c r="C8354" s="7">
        <v>2250</v>
      </c>
    </row>
    <row r="8355" spans="1:3" x14ac:dyDescent="0.3">
      <c r="A8355" s="1" t="str">
        <f>"94297522749"</f>
        <v>94297522749</v>
      </c>
      <c r="C8355" s="7">
        <v>1640</v>
      </c>
    </row>
    <row r="8356" spans="1:3" x14ac:dyDescent="0.3">
      <c r="A8356" s="1" t="str">
        <f>"94297522760"</f>
        <v>94297522760</v>
      </c>
      <c r="C8356" s="7">
        <v>1440</v>
      </c>
    </row>
    <row r="8357" spans="1:3" x14ac:dyDescent="0.3">
      <c r="A8357" s="1" t="str">
        <f>"94297522798"</f>
        <v>94297522798</v>
      </c>
      <c r="C8357" s="7">
        <v>1440</v>
      </c>
    </row>
    <row r="8358" spans="1:3" x14ac:dyDescent="0.3">
      <c r="A8358" s="1" t="str">
        <f>"94297726765"</f>
        <v>94297726765</v>
      </c>
      <c r="C8358" s="7">
        <v>2185</v>
      </c>
    </row>
    <row r="8359" spans="1:3" x14ac:dyDescent="0.3">
      <c r="A8359" s="1" t="str">
        <f>"94297922705"</f>
        <v>94297922705</v>
      </c>
      <c r="C8359" s="7">
        <v>1790</v>
      </c>
    </row>
    <row r="8360" spans="1:3" x14ac:dyDescent="0.3">
      <c r="A8360" s="1" t="str">
        <f>"94297922747"</f>
        <v>94297922747</v>
      </c>
      <c r="C8360" s="7">
        <v>2190</v>
      </c>
    </row>
    <row r="8361" spans="1:3" x14ac:dyDescent="0.3">
      <c r="A8361" s="1" t="str">
        <f>"94297922760"</f>
        <v>94297922760</v>
      </c>
      <c r="C8361" s="7">
        <v>1690</v>
      </c>
    </row>
    <row r="8362" spans="1:3" x14ac:dyDescent="0.3">
      <c r="A8362" s="1" t="str">
        <f>"94298122760"</f>
        <v>94298122760</v>
      </c>
      <c r="C8362" s="7">
        <v>2250</v>
      </c>
    </row>
    <row r="8363" spans="1:3" x14ac:dyDescent="0.3">
      <c r="A8363" s="1" t="str">
        <f>"94298222742"</f>
        <v>94298222742</v>
      </c>
      <c r="C8363" s="7">
        <v>2425</v>
      </c>
    </row>
    <row r="8364" spans="1:3" x14ac:dyDescent="0.3">
      <c r="A8364" s="1" t="str">
        <f>"94298302647"</f>
        <v>94298302647</v>
      </c>
      <c r="C8364" s="7">
        <v>3040</v>
      </c>
    </row>
    <row r="8365" spans="1:3" x14ac:dyDescent="0.3">
      <c r="A8365" s="1" t="str">
        <f>"94298514798"</f>
        <v>94298514798</v>
      </c>
      <c r="C8365" s="7">
        <v>2240</v>
      </c>
    </row>
    <row r="8366" spans="1:3" x14ac:dyDescent="0.3">
      <c r="A8366" s="1" t="str">
        <f>"94311922749"</f>
        <v>94311922749</v>
      </c>
      <c r="C8366" s="7">
        <v>3010</v>
      </c>
    </row>
    <row r="8367" spans="1:3" x14ac:dyDescent="0.3">
      <c r="A8367" s="1" t="str">
        <f>"94313522749"</f>
        <v>94313522749</v>
      </c>
      <c r="C8367" s="7">
        <v>3645</v>
      </c>
    </row>
    <row r="8368" spans="1:3" x14ac:dyDescent="0.3">
      <c r="A8368" s="1" t="str">
        <f>"94314122798"</f>
        <v>94314122798</v>
      </c>
      <c r="C8368" s="7">
        <v>2240</v>
      </c>
    </row>
    <row r="8369" spans="1:3" x14ac:dyDescent="0.3">
      <c r="A8369" s="1" t="str">
        <f>"94314222787"</f>
        <v>94314222787</v>
      </c>
      <c r="C8369" s="7">
        <v>1040</v>
      </c>
    </row>
    <row r="8370" spans="1:3" x14ac:dyDescent="0.3">
      <c r="A8370" s="1" t="str">
        <f>"94314322749"</f>
        <v>94314322749</v>
      </c>
      <c r="C8370" s="7">
        <v>1905</v>
      </c>
    </row>
    <row r="8371" spans="1:3" x14ac:dyDescent="0.3">
      <c r="A8371" s="1" t="str">
        <f>"94314422787"</f>
        <v>94314422787</v>
      </c>
      <c r="C8371" s="7">
        <v>1245</v>
      </c>
    </row>
    <row r="8372" spans="1:3" x14ac:dyDescent="0.3">
      <c r="A8372" s="1" t="str">
        <f>"94318001698"</f>
        <v>94318001698</v>
      </c>
      <c r="C8372" s="7">
        <v>2500</v>
      </c>
    </row>
    <row r="8373" spans="1:3" x14ac:dyDescent="0.3">
      <c r="A8373" s="1" t="str">
        <f>"94326422749"</f>
        <v>94326422749</v>
      </c>
      <c r="C8373" s="7">
        <v>3295</v>
      </c>
    </row>
    <row r="8374" spans="1:3" x14ac:dyDescent="0.3">
      <c r="A8374" s="1" t="str">
        <f>"94328922747"</f>
        <v>94328922747</v>
      </c>
      <c r="C8374" s="7">
        <v>2280</v>
      </c>
    </row>
    <row r="8375" spans="1:3" x14ac:dyDescent="0.3">
      <c r="A8375" s="1" t="str">
        <f>"94328922787"</f>
        <v>94328922787</v>
      </c>
      <c r="C8375" s="7">
        <v>935</v>
      </c>
    </row>
    <row r="8376" spans="1:3" x14ac:dyDescent="0.3">
      <c r="A8376" s="1" t="str">
        <f>"94329722749"</f>
        <v>94329722749</v>
      </c>
      <c r="C8376" s="7">
        <v>1640</v>
      </c>
    </row>
    <row r="8377" spans="1:3" x14ac:dyDescent="0.3">
      <c r="A8377" s="1" t="str">
        <f>"94329722798"</f>
        <v>94329722798</v>
      </c>
      <c r="C8377" s="7">
        <v>1540</v>
      </c>
    </row>
    <row r="8378" spans="1:3" x14ac:dyDescent="0.3">
      <c r="A8378" s="1" t="str">
        <f>"94329822749"</f>
        <v>94329822749</v>
      </c>
      <c r="C8378" s="7">
        <v>1630</v>
      </c>
    </row>
    <row r="8379" spans="1:3" x14ac:dyDescent="0.3">
      <c r="A8379" s="1" t="str">
        <f>"94329822798"</f>
        <v>94329822798</v>
      </c>
      <c r="C8379" s="7">
        <v>1440</v>
      </c>
    </row>
    <row r="8380" spans="1:3" x14ac:dyDescent="0.3">
      <c r="A8380" s="1" t="str">
        <f>"94329922798"</f>
        <v>94329922798</v>
      </c>
      <c r="C8380" s="7">
        <v>1625</v>
      </c>
    </row>
    <row r="8381" spans="1:3" x14ac:dyDescent="0.3">
      <c r="A8381" s="1" t="str">
        <f>"94330802249"</f>
        <v>94330802249</v>
      </c>
      <c r="C8381" s="7">
        <v>2240</v>
      </c>
    </row>
    <row r="8382" spans="1:3" x14ac:dyDescent="0.3">
      <c r="A8382" s="1" t="str">
        <f>"94331514749"</f>
        <v>94331514749</v>
      </c>
      <c r="C8382" s="7">
        <v>3600</v>
      </c>
    </row>
    <row r="8383" spans="1:3" x14ac:dyDescent="0.3">
      <c r="A8383" s="1" t="str">
        <f>"94370204242"</f>
        <v>94370204242</v>
      </c>
      <c r="C8383" s="7">
        <v>7005</v>
      </c>
    </row>
    <row r="8384" spans="1:3" x14ac:dyDescent="0.3">
      <c r="A8384" s="1" t="str">
        <f>"94370434742"</f>
        <v>94370434742</v>
      </c>
      <c r="C8384" s="7">
        <v>19000</v>
      </c>
    </row>
    <row r="8385" spans="1:3" x14ac:dyDescent="0.3">
      <c r="A8385" s="1" t="str">
        <f>"94371422742"</f>
        <v>94371422742</v>
      </c>
      <c r="C8385" s="7">
        <v>4475</v>
      </c>
    </row>
    <row r="8386" spans="1:3" x14ac:dyDescent="0.3">
      <c r="A8386" s="1" t="str">
        <f>"94374104242"</f>
        <v>94374104242</v>
      </c>
      <c r="C8386" s="7">
        <v>4865</v>
      </c>
    </row>
    <row r="8387" spans="1:3" x14ac:dyDescent="0.3">
      <c r="A8387" s="1" t="str">
        <f>"94374234742"</f>
        <v>94374234742</v>
      </c>
      <c r="C8387" s="7">
        <v>6370</v>
      </c>
    </row>
    <row r="8388" spans="1:3" x14ac:dyDescent="0.3">
      <c r="A8388" s="1" t="str">
        <f>"94385814747"</f>
        <v>94385814747</v>
      </c>
      <c r="C8388" s="7">
        <v>2240</v>
      </c>
    </row>
    <row r="8389" spans="1:3" x14ac:dyDescent="0.3">
      <c r="A8389" s="1" t="str">
        <f>"94385814749"</f>
        <v>94385814749</v>
      </c>
      <c r="C8389" s="7">
        <v>1640</v>
      </c>
    </row>
    <row r="8390" spans="1:3" x14ac:dyDescent="0.3">
      <c r="A8390" s="1" t="str">
        <f>"94402014737"</f>
        <v>94402014737</v>
      </c>
      <c r="C8390" s="7">
        <v>4820</v>
      </c>
    </row>
    <row r="8391" spans="1:3" x14ac:dyDescent="0.3">
      <c r="A8391" s="1" t="str">
        <f>"94414122787"</f>
        <v>94414122787</v>
      </c>
      <c r="C8391" s="7">
        <v>3240</v>
      </c>
    </row>
    <row r="8392" spans="1:3" x14ac:dyDescent="0.3">
      <c r="A8392" s="1" t="str">
        <f>"94414614742"</f>
        <v>94414614742</v>
      </c>
      <c r="C8392" s="7">
        <v>4850</v>
      </c>
    </row>
    <row r="8393" spans="1:3" x14ac:dyDescent="0.3">
      <c r="A8393" s="1" t="str">
        <f>"94414824742"</f>
        <v>94414824742</v>
      </c>
      <c r="C8393" s="7">
        <v>3840</v>
      </c>
    </row>
    <row r="8394" spans="1:3" x14ac:dyDescent="0.3">
      <c r="A8394" s="1" t="str">
        <f>"94415022742"</f>
        <v>94415022742</v>
      </c>
      <c r="C8394" s="7">
        <v>5230</v>
      </c>
    </row>
    <row r="8395" spans="1:3" x14ac:dyDescent="0.3">
      <c r="A8395" s="1" t="str">
        <f>"94415922742"</f>
        <v>94415922742</v>
      </c>
      <c r="C8395" s="7">
        <v>3300</v>
      </c>
    </row>
    <row r="8396" spans="1:3" x14ac:dyDescent="0.3">
      <c r="A8396" s="1" t="str">
        <f>"94431014743"</f>
        <v>94431014743</v>
      </c>
      <c r="C8396" s="7">
        <v>1040</v>
      </c>
    </row>
    <row r="8397" spans="1:3" x14ac:dyDescent="0.3">
      <c r="A8397" s="1" t="str">
        <f>"94431014744"</f>
        <v>94431014744</v>
      </c>
      <c r="C8397" s="7">
        <v>1140</v>
      </c>
    </row>
    <row r="8398" spans="1:3" x14ac:dyDescent="0.3">
      <c r="A8398" s="1" t="str">
        <f>"94431714787"</f>
        <v>94431714787</v>
      </c>
      <c r="C8398" s="7">
        <v>2140</v>
      </c>
    </row>
    <row r="8399" spans="1:3" x14ac:dyDescent="0.3">
      <c r="A8399" s="1" t="str">
        <f>"94640214749"</f>
        <v>94640214749</v>
      </c>
      <c r="C8399" s="7">
        <v>1940</v>
      </c>
    </row>
    <row r="8400" spans="1:3" x14ac:dyDescent="0.3">
      <c r="A8400" s="1" t="str">
        <f>"94640214779"</f>
        <v>94640214779</v>
      </c>
      <c r="C8400" s="7">
        <v>1940</v>
      </c>
    </row>
    <row r="8401" spans="1:3" x14ac:dyDescent="0.3">
      <c r="A8401" s="1" t="str">
        <f>"94640214787"</f>
        <v>94640214787</v>
      </c>
      <c r="C8401" s="7">
        <v>1400</v>
      </c>
    </row>
    <row r="8402" spans="1:3" x14ac:dyDescent="0.3">
      <c r="A8402" s="1" t="str">
        <f>"94640214798"</f>
        <v>94640214798</v>
      </c>
      <c r="C8402" s="7">
        <v>1400</v>
      </c>
    </row>
    <row r="8403" spans="1:3" x14ac:dyDescent="0.3">
      <c r="A8403" s="1" t="str">
        <f>"94640215798"</f>
        <v>94640215798</v>
      </c>
      <c r="C8403" s="7">
        <v>1400</v>
      </c>
    </row>
    <row r="8404" spans="1:3" x14ac:dyDescent="0.3">
      <c r="A8404" s="1" t="str">
        <f>"94666603079"</f>
        <v>94666603079</v>
      </c>
      <c r="C8404" s="7">
        <v>1250</v>
      </c>
    </row>
    <row r="8405" spans="1:3" x14ac:dyDescent="0.3">
      <c r="A8405" s="1" t="str">
        <f>"94669602679"</f>
        <v>94669602679</v>
      </c>
      <c r="C8405" s="7">
        <v>1640</v>
      </c>
    </row>
    <row r="8406" spans="1:3" x14ac:dyDescent="0.3">
      <c r="A8406" s="1" t="str">
        <f>"94679002460"</f>
        <v>94679002460</v>
      </c>
      <c r="C8406" s="7">
        <v>2435</v>
      </c>
    </row>
    <row r="8407" spans="1:3" x14ac:dyDescent="0.3">
      <c r="A8407" s="1" t="str">
        <f>"94679914760"</f>
        <v>94679914760</v>
      </c>
      <c r="C8407" s="7">
        <v>1450</v>
      </c>
    </row>
    <row r="8408" spans="1:3" x14ac:dyDescent="0.3">
      <c r="A8408" s="1" t="str">
        <f>"94680502605"</f>
        <v>94680502605</v>
      </c>
      <c r="C8408" s="7">
        <v>1740</v>
      </c>
    </row>
    <row r="8409" spans="1:3" x14ac:dyDescent="0.3">
      <c r="A8409" s="1" t="str">
        <f>"94694024798"</f>
        <v>94694024798</v>
      </c>
      <c r="C8409" s="7">
        <v>4940</v>
      </c>
    </row>
    <row r="8410" spans="1:3" x14ac:dyDescent="0.3">
      <c r="A8410" s="1" t="str">
        <f>"94700814779"</f>
        <v>94700814779</v>
      </c>
      <c r="C8410" s="7">
        <v>2490</v>
      </c>
    </row>
    <row r="8411" spans="1:3" x14ac:dyDescent="0.3">
      <c r="A8411" s="1" t="str">
        <f>"94784022749"</f>
        <v>94784022749</v>
      </c>
      <c r="C8411" s="7">
        <v>2015</v>
      </c>
    </row>
    <row r="8412" spans="1:3" x14ac:dyDescent="0.3">
      <c r="A8412" s="1" t="str">
        <f>"960315246"</f>
        <v>960315246</v>
      </c>
      <c r="C8412" s="7">
        <v>6835</v>
      </c>
    </row>
    <row r="8413" spans="1:3" x14ac:dyDescent="0.3">
      <c r="A8413" s="1" t="str">
        <f>"962708323"</f>
        <v>962708323</v>
      </c>
      <c r="C8413" s="7">
        <v>6435</v>
      </c>
    </row>
    <row r="8414" spans="1:3" x14ac:dyDescent="0.3">
      <c r="A8414" s="1" t="str">
        <f>"964206243"</f>
        <v>964206243</v>
      </c>
      <c r="C8414" s="7">
        <v>1760</v>
      </c>
    </row>
    <row r="8415" spans="1:3" x14ac:dyDescent="0.3">
      <c r="A8415" s="1" t="str">
        <f>"964709143"</f>
        <v>964709143</v>
      </c>
      <c r="C8415" s="7">
        <v>1430</v>
      </c>
    </row>
    <row r="8416" spans="1:3" x14ac:dyDescent="0.3">
      <c r="A8416" s="1" t="str">
        <f>"965118243"</f>
        <v>965118243</v>
      </c>
      <c r="C8416" s="7">
        <v>1600</v>
      </c>
    </row>
    <row r="8417" spans="1:3" x14ac:dyDescent="0.3">
      <c r="A8417" s="1" t="str">
        <f>"966756223"</f>
        <v>966756223</v>
      </c>
      <c r="C8417" s="7">
        <v>1185</v>
      </c>
    </row>
    <row r="8418" spans="1:3" x14ac:dyDescent="0.3">
      <c r="A8418" s="1" t="str">
        <f>"966902223"</f>
        <v>966902223</v>
      </c>
      <c r="C8418" s="7">
        <v>1355</v>
      </c>
    </row>
    <row r="8419" spans="1:3" x14ac:dyDescent="0.3">
      <c r="A8419" s="1" t="str">
        <f>"981687511"</f>
        <v>981687511</v>
      </c>
      <c r="C8419" s="7">
        <v>4820</v>
      </c>
    </row>
    <row r="8420" spans="1:3" x14ac:dyDescent="0.3">
      <c r="A8420" s="1" t="str">
        <f>"983837511"</f>
        <v>983837511</v>
      </c>
      <c r="C8420" s="7">
        <v>6220</v>
      </c>
    </row>
    <row r="8421" spans="1:3" x14ac:dyDescent="0.3">
      <c r="A8421" s="1" t="str">
        <f>"983839511"</f>
        <v>983839511</v>
      </c>
      <c r="C8421" s="7">
        <v>8870</v>
      </c>
    </row>
    <row r="8422" spans="1:3" x14ac:dyDescent="0.3">
      <c r="A8422" s="1" t="str">
        <f>"983841511"</f>
        <v>983841511</v>
      </c>
      <c r="C8422" s="7">
        <v>10015</v>
      </c>
    </row>
    <row r="8423" spans="1:3" x14ac:dyDescent="0.3">
      <c r="A8423" s="1" t="str">
        <f>"984200216"</f>
        <v>984200216</v>
      </c>
      <c r="C8423" s="7">
        <v>3350</v>
      </c>
    </row>
    <row r="8424" spans="1:3" x14ac:dyDescent="0.3">
      <c r="A8424" s="1" t="str">
        <f>"984201216"</f>
        <v>984201216</v>
      </c>
      <c r="C8424" s="7">
        <v>4450</v>
      </c>
    </row>
    <row r="8425" spans="1:3" x14ac:dyDescent="0.3">
      <c r="A8425" s="1" t="str">
        <f>"984202216"</f>
        <v>984202216</v>
      </c>
      <c r="C8425" s="7">
        <v>3795</v>
      </c>
    </row>
    <row r="8426" spans="1:3" x14ac:dyDescent="0.3">
      <c r="A8426" s="1" t="str">
        <f>"985711511"</f>
        <v>985711511</v>
      </c>
      <c r="C8426" s="7">
        <v>8740</v>
      </c>
    </row>
    <row r="8427" spans="1:3" x14ac:dyDescent="0.3">
      <c r="A8427" s="1" t="str">
        <f>"986006311"</f>
        <v>986006311</v>
      </c>
      <c r="C8427" s="7">
        <v>5065</v>
      </c>
    </row>
    <row r="8428" spans="1:3" x14ac:dyDescent="0.3">
      <c r="A8428" s="1" t="str">
        <f>"987004221"</f>
        <v>987004221</v>
      </c>
      <c r="C8428" s="7">
        <v>6560</v>
      </c>
    </row>
    <row r="8429" spans="1:3" x14ac:dyDescent="0.3">
      <c r="A8429" s="1" t="str">
        <f>"987005221"</f>
        <v>987005221</v>
      </c>
      <c r="C8429" s="7">
        <v>5460</v>
      </c>
    </row>
    <row r="8430" spans="1:3" x14ac:dyDescent="0.3">
      <c r="A8430" s="1" t="str">
        <f>"987720511"</f>
        <v>987720511</v>
      </c>
      <c r="C8430" s="7">
        <v>10440</v>
      </c>
    </row>
    <row r="8431" spans="1:3" x14ac:dyDescent="0.3">
      <c r="A8431" s="1" t="str">
        <f>"987727511"</f>
        <v>987727511</v>
      </c>
      <c r="C8431" s="7">
        <v>6940</v>
      </c>
    </row>
    <row r="8432" spans="1:3" x14ac:dyDescent="0.3">
      <c r="A8432" s="1" t="str">
        <f>"987729511"</f>
        <v>987729511</v>
      </c>
      <c r="C8432" s="7">
        <v>8595</v>
      </c>
    </row>
    <row r="8433" spans="1:3" x14ac:dyDescent="0.3">
      <c r="A8433" s="1" t="str">
        <f>"987730511"</f>
        <v>987730511</v>
      </c>
      <c r="C8433" s="7">
        <v>7085</v>
      </c>
    </row>
    <row r="8434" spans="1:3" x14ac:dyDescent="0.3">
      <c r="A8434" s="1" t="str">
        <f>"987736511"</f>
        <v>987736511</v>
      </c>
      <c r="C8434" s="7">
        <v>6995</v>
      </c>
    </row>
    <row r="8435" spans="1:3" x14ac:dyDescent="0.3">
      <c r="A8435" s="1" t="str">
        <f>"987740511"</f>
        <v>987740511</v>
      </c>
      <c r="C8435" s="7">
        <v>8585</v>
      </c>
    </row>
    <row r="8436" spans="1:3" x14ac:dyDescent="0.3">
      <c r="A8436" s="1" t="str">
        <f>"987760511"</f>
        <v>987760511</v>
      </c>
      <c r="C8436" s="7">
        <v>7315</v>
      </c>
    </row>
    <row r="8437" spans="1:3" x14ac:dyDescent="0.3">
      <c r="A8437" s="1" t="str">
        <f>"987761516"</f>
        <v>987761516</v>
      </c>
      <c r="C8437" s="7">
        <v>11955</v>
      </c>
    </row>
    <row r="8438" spans="1:3" x14ac:dyDescent="0.3">
      <c r="A8438" s="1" t="str">
        <f>"988007416"</f>
        <v>988007416</v>
      </c>
      <c r="C8438" s="7">
        <v>10855</v>
      </c>
    </row>
    <row r="8439" spans="1:3" x14ac:dyDescent="0.3">
      <c r="A8439" s="1" t="str">
        <f>"988151311"</f>
        <v>988151311</v>
      </c>
      <c r="C8439" s="7">
        <v>8640</v>
      </c>
    </row>
    <row r="8440" spans="1:3" x14ac:dyDescent="0.3">
      <c r="A8440" s="1" t="str">
        <f>"988168416"</f>
        <v>988168416</v>
      </c>
      <c r="C8440" s="7">
        <v>13750</v>
      </c>
    </row>
    <row r="8441" spans="1:3" x14ac:dyDescent="0.3">
      <c r="A8441" s="1" t="str">
        <f>"992730211"</f>
        <v>992730211</v>
      </c>
      <c r="C8441" s="7">
        <v>6285</v>
      </c>
    </row>
    <row r="8442" spans="1:3" x14ac:dyDescent="0.3">
      <c r="A8442" s="1" t="str">
        <f>"992731411"</f>
        <v>992731411</v>
      </c>
      <c r="C8442" s="7">
        <v>12730</v>
      </c>
    </row>
    <row r="8443" spans="1:3" x14ac:dyDescent="0.3">
      <c r="A8443" s="1" t="str">
        <f>"992739311"</f>
        <v>992739311</v>
      </c>
      <c r="C8443" s="7">
        <v>9590</v>
      </c>
    </row>
    <row r="8444" spans="1:3" x14ac:dyDescent="0.3">
      <c r="A8444" s="1" t="str">
        <f>"993705311"</f>
        <v>993705311</v>
      </c>
      <c r="C8444" s="7">
        <v>13940</v>
      </c>
    </row>
    <row r="8445" spans="1:3" x14ac:dyDescent="0.3">
      <c r="A8445" s="1" t="str">
        <f>"993707341"</f>
        <v>993707341</v>
      </c>
      <c r="C8445" s="7">
        <v>10600</v>
      </c>
    </row>
    <row r="8446" spans="1:3" x14ac:dyDescent="0.3">
      <c r="A8446" s="1" t="str">
        <f>"993728341"</f>
        <v>993728341</v>
      </c>
      <c r="C8446" s="7">
        <v>10495</v>
      </c>
    </row>
    <row r="8447" spans="1:3" x14ac:dyDescent="0.3">
      <c r="A8447" s="1" t="str">
        <f>"993825321"</f>
        <v>993825321</v>
      </c>
      <c r="C8447" s="7">
        <v>3495</v>
      </c>
    </row>
    <row r="8448" spans="1:3" x14ac:dyDescent="0.3">
      <c r="A8448" s="1" t="str">
        <f>"993826326"</f>
        <v>993826326</v>
      </c>
      <c r="C8448" s="7">
        <v>4015</v>
      </c>
    </row>
    <row r="8449" spans="1:3" x14ac:dyDescent="0.3">
      <c r="A8449" s="1" t="str">
        <f>"994136311"</f>
        <v>994136311</v>
      </c>
      <c r="C8449" s="7">
        <v>9315</v>
      </c>
    </row>
    <row r="8450" spans="1:3" x14ac:dyDescent="0.3">
      <c r="A8450" s="1" t="str">
        <f>"994136316"</f>
        <v>994136316</v>
      </c>
      <c r="C8450" s="7">
        <v>9425</v>
      </c>
    </row>
    <row r="8451" spans="1:3" x14ac:dyDescent="0.3">
      <c r="A8451" s="1" t="str">
        <f>"994209221"</f>
        <v>994209221</v>
      </c>
      <c r="C8451" s="7">
        <v>2055</v>
      </c>
    </row>
    <row r="8452" spans="1:3" x14ac:dyDescent="0.3">
      <c r="A8452" s="1" t="str">
        <f>"996410241"</f>
        <v>996410241</v>
      </c>
      <c r="C8452" s="7">
        <v>1525</v>
      </c>
    </row>
    <row r="8453" spans="1:3" x14ac:dyDescent="0.3">
      <c r="A8453" s="1" t="str">
        <f>"996706241"</f>
        <v>996706241</v>
      </c>
      <c r="C8453" s="7">
        <v>12240</v>
      </c>
    </row>
    <row r="8454" spans="1:3" x14ac:dyDescent="0.3">
      <c r="A8454" s="1" t="str">
        <f>"996747341"</f>
        <v>996747341</v>
      </c>
      <c r="C8454" s="7">
        <v>8860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Rakefet Amir</dc:creator>
  <cp:lastModifiedBy>Rakefet Amir</cp:lastModifiedBy>
  <dcterms:created xsi:type="dcterms:W3CDTF">2023-11-26T15:54:31Z</dcterms:created>
  <dcterms:modified xsi:type="dcterms:W3CDTF">2023-11-26T16:09:08Z</dcterms:modified>
</cp:coreProperties>
</file>